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nnees\Papiers\Sylvain\CGT\Instances paritaires\CPN\GT CPN56\GT 21 10 2022\"/>
    </mc:Choice>
  </mc:AlternateContent>
  <xr:revisionPtr revIDLastSave="0" documentId="8_{D1C3EC2D-E017-894A-99BF-07ED772D1454}" xr6:coauthVersionLast="47" xr6:coauthVersionMax="47" xr10:uidLastSave="{00000000-0000-0000-0000-000000000000}"/>
  <bookViews>
    <workbookView xWindow="-108" yWindow="-108" windowWidth="23256" windowHeight="12576" xr2:uid="{763B3E3E-4DCE-420A-8385-19D3C8AF5DA1}"/>
  </bookViews>
  <sheets>
    <sheet name="Proposition SNCA-CGT" sheetId="4" r:id="rId1"/>
    <sheet name="Grille original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3" l="1"/>
  <c r="N3" i="3"/>
  <c r="M3" i="3"/>
  <c r="O2" i="3"/>
  <c r="N2" i="3"/>
  <c r="J3" i="3"/>
  <c r="J2" i="3"/>
  <c r="I3" i="3"/>
  <c r="I2" i="3"/>
  <c r="H3" i="3"/>
  <c r="H6" i="3"/>
  <c r="H7" i="3"/>
  <c r="S2" i="3"/>
  <c r="S1" i="3"/>
  <c r="M7" i="3"/>
  <c r="D75" i="4"/>
  <c r="Q50" i="4"/>
  <c r="Q49" i="4"/>
  <c r="G102" i="4"/>
  <c r="F102" i="4"/>
  <c r="E102" i="4"/>
  <c r="D102" i="4"/>
  <c r="C102" i="4"/>
  <c r="H102" i="4"/>
  <c r="M84" i="4"/>
  <c r="M82" i="4"/>
  <c r="H84" i="4"/>
  <c r="H75" i="4"/>
  <c r="C84" i="4"/>
  <c r="C77" i="4"/>
  <c r="N82" i="4"/>
  <c r="I82" i="4"/>
  <c r="I76" i="4"/>
  <c r="D82" i="4"/>
  <c r="O80" i="4"/>
  <c r="M80" i="4"/>
  <c r="J80" i="4"/>
  <c r="E80" i="4"/>
  <c r="E79" i="4"/>
  <c r="D79" i="4"/>
  <c r="C79" i="4"/>
  <c r="E78" i="4"/>
  <c r="C78" i="4"/>
  <c r="M77" i="4"/>
  <c r="D77" i="4"/>
  <c r="O74" i="4"/>
  <c r="O79" i="4"/>
  <c r="N74" i="4"/>
  <c r="J74" i="4"/>
  <c r="I74" i="4"/>
  <c r="E74" i="4"/>
  <c r="D74" i="4"/>
  <c r="D81" i="4"/>
  <c r="M67" i="4"/>
  <c r="M64" i="4"/>
  <c r="H67" i="4"/>
  <c r="H59" i="4"/>
  <c r="C67" i="4"/>
  <c r="C63" i="4"/>
  <c r="N65" i="4"/>
  <c r="I65" i="4"/>
  <c r="I62" i="4"/>
  <c r="D65" i="4"/>
  <c r="O63" i="4"/>
  <c r="N63" i="4"/>
  <c r="M63" i="4"/>
  <c r="J63" i="4"/>
  <c r="J60" i="4"/>
  <c r="E63" i="4"/>
  <c r="M60" i="4"/>
  <c r="M59" i="4"/>
  <c r="I59" i="4"/>
  <c r="N58" i="4"/>
  <c r="M58" i="4"/>
  <c r="O57" i="4"/>
  <c r="O62" i="4"/>
  <c r="N57" i="4"/>
  <c r="J57" i="4"/>
  <c r="J59" i="4"/>
  <c r="I57" i="4"/>
  <c r="I58" i="4"/>
  <c r="E57" i="4"/>
  <c r="D57" i="4"/>
  <c r="D61" i="4"/>
  <c r="M50" i="4"/>
  <c r="M46" i="4"/>
  <c r="H50" i="4"/>
  <c r="H48" i="4"/>
  <c r="C50" i="4"/>
  <c r="N48" i="4"/>
  <c r="I48" i="4"/>
  <c r="I45" i="4"/>
  <c r="D48" i="4"/>
  <c r="C47" i="4"/>
  <c r="O46" i="4"/>
  <c r="N46" i="4"/>
  <c r="J46" i="4"/>
  <c r="E46" i="4"/>
  <c r="E41" i="4"/>
  <c r="J45" i="4"/>
  <c r="E45" i="4"/>
  <c r="D45" i="4"/>
  <c r="J44" i="4"/>
  <c r="E44" i="4"/>
  <c r="M42" i="4"/>
  <c r="J42" i="4"/>
  <c r="N41" i="4"/>
  <c r="M41" i="4"/>
  <c r="C41" i="4"/>
  <c r="O40" i="4"/>
  <c r="N40" i="4"/>
  <c r="J40" i="4"/>
  <c r="J43" i="4"/>
  <c r="I40" i="4"/>
  <c r="I43" i="4"/>
  <c r="E40" i="4"/>
  <c r="E43" i="4"/>
  <c r="D40" i="4"/>
  <c r="D46" i="4"/>
  <c r="M33" i="4"/>
  <c r="M26" i="4"/>
  <c r="H33" i="4"/>
  <c r="H29" i="4"/>
  <c r="C33" i="4"/>
  <c r="C30" i="4"/>
  <c r="N31" i="4"/>
  <c r="I31" i="4"/>
  <c r="D31" i="4"/>
  <c r="D25" i="4"/>
  <c r="D30" i="4"/>
  <c r="O29" i="4"/>
  <c r="J29" i="4"/>
  <c r="E29" i="4"/>
  <c r="I28" i="4"/>
  <c r="D28" i="4"/>
  <c r="I27" i="4"/>
  <c r="M25" i="4"/>
  <c r="C25" i="4"/>
  <c r="O24" i="4"/>
  <c r="C24" i="4"/>
  <c r="O23" i="4"/>
  <c r="O28" i="4"/>
  <c r="N23" i="4"/>
  <c r="N29" i="4"/>
  <c r="J23" i="4"/>
  <c r="J25" i="4"/>
  <c r="I23" i="4"/>
  <c r="E23" i="4"/>
  <c r="D23" i="4"/>
  <c r="D8" i="4"/>
  <c r="M16" i="4"/>
  <c r="H16" i="4"/>
  <c r="C16" i="4"/>
  <c r="N14" i="4"/>
  <c r="I14" i="4"/>
  <c r="D14" i="4"/>
  <c r="H13" i="4"/>
  <c r="C13" i="4"/>
  <c r="O12" i="4"/>
  <c r="J12" i="4"/>
  <c r="E12" i="4"/>
  <c r="M10" i="4"/>
  <c r="J10" i="4"/>
  <c r="O9" i="4"/>
  <c r="C9" i="4"/>
  <c r="C8" i="4"/>
  <c r="E7" i="4"/>
  <c r="C7" i="4"/>
  <c r="O6" i="4"/>
  <c r="O11" i="4"/>
  <c r="N6" i="4"/>
  <c r="N7" i="4"/>
  <c r="J6" i="4"/>
  <c r="J8" i="4"/>
  <c r="I6" i="4"/>
  <c r="I12" i="4"/>
  <c r="E6" i="4"/>
  <c r="D6" i="4"/>
  <c r="Q40" i="3"/>
  <c r="Q57" i="3"/>
  <c r="Q74" i="3"/>
  <c r="H102" i="3"/>
  <c r="G102" i="3"/>
  <c r="F102" i="3"/>
  <c r="E102" i="3"/>
  <c r="D102" i="3"/>
  <c r="C102" i="3"/>
  <c r="M84" i="3"/>
  <c r="M82" i="3"/>
  <c r="H84" i="3"/>
  <c r="H83" i="3"/>
  <c r="C84" i="3"/>
  <c r="C82" i="3"/>
  <c r="N82" i="3"/>
  <c r="I82" i="3"/>
  <c r="D82" i="3"/>
  <c r="O80" i="3"/>
  <c r="J80" i="3"/>
  <c r="E80" i="3"/>
  <c r="O74" i="3"/>
  <c r="N74" i="3"/>
  <c r="J74" i="3"/>
  <c r="J75" i="3"/>
  <c r="I74" i="3"/>
  <c r="I75" i="3"/>
  <c r="E74" i="3"/>
  <c r="E77" i="3"/>
  <c r="D74" i="3"/>
  <c r="M67" i="3"/>
  <c r="M59" i="3"/>
  <c r="H67" i="3"/>
  <c r="H66" i="3"/>
  <c r="C67" i="3"/>
  <c r="C59" i="3"/>
  <c r="N65" i="3"/>
  <c r="M65" i="3"/>
  <c r="I65" i="3"/>
  <c r="D65" i="3"/>
  <c r="M64" i="3"/>
  <c r="O63" i="3"/>
  <c r="M63" i="3"/>
  <c r="J63" i="3"/>
  <c r="E63" i="3"/>
  <c r="N62" i="3"/>
  <c r="M62" i="3"/>
  <c r="M61" i="3"/>
  <c r="M60" i="3"/>
  <c r="M58" i="3"/>
  <c r="O57" i="3"/>
  <c r="N57" i="3"/>
  <c r="N61" i="3"/>
  <c r="J57" i="3"/>
  <c r="I57" i="3"/>
  <c r="E57" i="3"/>
  <c r="E58" i="3"/>
  <c r="D57" i="3"/>
  <c r="D60" i="3"/>
  <c r="M50" i="3"/>
  <c r="M49" i="3"/>
  <c r="H50" i="3"/>
  <c r="H49" i="3"/>
  <c r="C50" i="3"/>
  <c r="C48" i="3"/>
  <c r="N48" i="3"/>
  <c r="N43" i="3"/>
  <c r="I48" i="3"/>
  <c r="D48" i="3"/>
  <c r="D41" i="3"/>
  <c r="C47" i="3"/>
  <c r="O46" i="3"/>
  <c r="J46" i="3"/>
  <c r="E46" i="3"/>
  <c r="C46" i="3"/>
  <c r="C44" i="3"/>
  <c r="C43" i="3"/>
  <c r="C42" i="3"/>
  <c r="C41" i="3"/>
  <c r="O40" i="3"/>
  <c r="N40" i="3"/>
  <c r="J40" i="3"/>
  <c r="I40" i="3"/>
  <c r="E40" i="3"/>
  <c r="D40" i="3"/>
  <c r="M33" i="3"/>
  <c r="M24" i="3"/>
  <c r="N31" i="3"/>
  <c r="N24" i="3"/>
  <c r="O29" i="3"/>
  <c r="O23" i="3"/>
  <c r="N23" i="3"/>
  <c r="E58" i="4"/>
  <c r="D62" i="4"/>
  <c r="E60" i="4"/>
  <c r="C62" i="4"/>
  <c r="E62" i="4"/>
  <c r="C65" i="4"/>
  <c r="M75" i="4"/>
  <c r="M79" i="4"/>
  <c r="M76" i="4"/>
  <c r="M83" i="4"/>
  <c r="M81" i="4"/>
  <c r="H76" i="4"/>
  <c r="H77" i="4"/>
  <c r="C82" i="4"/>
  <c r="O78" i="4"/>
  <c r="N80" i="4"/>
  <c r="I77" i="4"/>
  <c r="I75" i="4"/>
  <c r="H82" i="4"/>
  <c r="H78" i="4"/>
  <c r="I81" i="4"/>
  <c r="I78" i="4"/>
  <c r="H83" i="4"/>
  <c r="E76" i="4"/>
  <c r="D78" i="4"/>
  <c r="D80" i="4"/>
  <c r="E77" i="4"/>
  <c r="C83" i="4"/>
  <c r="M66" i="4"/>
  <c r="J58" i="4"/>
  <c r="I60" i="4"/>
  <c r="H65" i="4"/>
  <c r="H60" i="4"/>
  <c r="H66" i="4"/>
  <c r="I61" i="4"/>
  <c r="H61" i="4"/>
  <c r="J62" i="4"/>
  <c r="J61" i="4"/>
  <c r="D63" i="4"/>
  <c r="E61" i="4"/>
  <c r="N47" i="4"/>
  <c r="N42" i="4"/>
  <c r="O45" i="4"/>
  <c r="M43" i="4"/>
  <c r="M49" i="4"/>
  <c r="N43" i="4"/>
  <c r="O41" i="4"/>
  <c r="N44" i="4"/>
  <c r="H43" i="4"/>
  <c r="I42" i="4"/>
  <c r="J41" i="4"/>
  <c r="I44" i="4"/>
  <c r="N25" i="4"/>
  <c r="N26" i="4"/>
  <c r="N27" i="4"/>
  <c r="N24" i="4"/>
  <c r="J27" i="4"/>
  <c r="I26" i="4"/>
  <c r="J26" i="4"/>
  <c r="J28" i="4"/>
  <c r="H27" i="4"/>
  <c r="D7" i="4"/>
  <c r="D12" i="4"/>
  <c r="D29" i="4"/>
  <c r="O7" i="4"/>
  <c r="O10" i="4"/>
  <c r="N8" i="4"/>
  <c r="N10" i="4"/>
  <c r="O8" i="4"/>
  <c r="N9" i="4"/>
  <c r="I13" i="4"/>
  <c r="J11" i="4"/>
  <c r="J9" i="4"/>
  <c r="H10" i="4"/>
  <c r="H15" i="4"/>
  <c r="H8" i="4"/>
  <c r="H9" i="4"/>
  <c r="H14" i="4"/>
  <c r="E27" i="4"/>
  <c r="E9" i="4"/>
  <c r="E25" i="4"/>
  <c r="E26" i="4"/>
  <c r="E10" i="4"/>
  <c r="E24" i="4"/>
  <c r="M27" i="4"/>
  <c r="N60" i="4"/>
  <c r="N59" i="4"/>
  <c r="N61" i="4"/>
  <c r="J79" i="4"/>
  <c r="J78" i="4"/>
  <c r="J77" i="4"/>
  <c r="M8" i="4"/>
  <c r="M12" i="4"/>
  <c r="M15" i="4"/>
  <c r="M7" i="4"/>
  <c r="M13" i="4"/>
  <c r="M11" i="4"/>
  <c r="I9" i="4"/>
  <c r="I8" i="4"/>
  <c r="I7" i="4"/>
  <c r="M9" i="4"/>
  <c r="E11" i="4"/>
  <c r="I24" i="4"/>
  <c r="H31" i="4"/>
  <c r="C49" i="4"/>
  <c r="C44" i="4"/>
  <c r="C43" i="4"/>
  <c r="C42" i="4"/>
  <c r="O61" i="4"/>
  <c r="O60" i="4"/>
  <c r="O59" i="4"/>
  <c r="O58" i="4"/>
  <c r="J75" i="4"/>
  <c r="H11" i="4"/>
  <c r="H49" i="4"/>
  <c r="H46" i="4"/>
  <c r="H42" i="4"/>
  <c r="H41" i="4"/>
  <c r="H47" i="4"/>
  <c r="H45" i="4"/>
  <c r="E8" i="4"/>
  <c r="I11" i="4"/>
  <c r="E28" i="4"/>
  <c r="H44" i="4"/>
  <c r="C48" i="4"/>
  <c r="H26" i="4"/>
  <c r="H32" i="4"/>
  <c r="H25" i="4"/>
  <c r="H24" i="4"/>
  <c r="M14" i="4"/>
  <c r="I10" i="4"/>
  <c r="D13" i="4"/>
  <c r="H28" i="4"/>
  <c r="O27" i="4"/>
  <c r="O26" i="4"/>
  <c r="C31" i="4"/>
  <c r="C28" i="4"/>
  <c r="C12" i="4"/>
  <c r="C14" i="4"/>
  <c r="C11" i="4"/>
  <c r="C32" i="4"/>
  <c r="C27" i="4"/>
  <c r="C26" i="4"/>
  <c r="C15" i="4"/>
  <c r="C10" i="4"/>
  <c r="O44" i="4"/>
  <c r="O43" i="4"/>
  <c r="O42" i="4"/>
  <c r="C46" i="4"/>
  <c r="D60" i="4"/>
  <c r="J76" i="4"/>
  <c r="N78" i="4"/>
  <c r="N76" i="4"/>
  <c r="N75" i="4"/>
  <c r="N77" i="4"/>
  <c r="M32" i="4"/>
  <c r="M24" i="4"/>
  <c r="M30" i="4"/>
  <c r="M31" i="4"/>
  <c r="M29" i="4"/>
  <c r="M28" i="4"/>
  <c r="H7" i="4"/>
  <c r="H12" i="4"/>
  <c r="D11" i="4"/>
  <c r="D26" i="4"/>
  <c r="D10" i="4"/>
  <c r="D27" i="4"/>
  <c r="D9" i="4"/>
  <c r="D24" i="4"/>
  <c r="O25" i="4"/>
  <c r="C29" i="4"/>
  <c r="H30" i="4"/>
  <c r="D44" i="4"/>
  <c r="D41" i="4"/>
  <c r="D43" i="4"/>
  <c r="D42" i="4"/>
  <c r="D47" i="4"/>
  <c r="C45" i="4"/>
  <c r="N62" i="4"/>
  <c r="N64" i="4"/>
  <c r="C66" i="4"/>
  <c r="C61" i="4"/>
  <c r="C60" i="4"/>
  <c r="C59" i="4"/>
  <c r="C64" i="4"/>
  <c r="C58" i="4"/>
  <c r="O77" i="4"/>
  <c r="O76" i="4"/>
  <c r="O75" i="4"/>
  <c r="N79" i="4"/>
  <c r="N81" i="4"/>
  <c r="M48" i="4"/>
  <c r="D58" i="4"/>
  <c r="H62" i="4"/>
  <c r="D64" i="4"/>
  <c r="C75" i="4"/>
  <c r="J7" i="4"/>
  <c r="N11" i="4"/>
  <c r="N13" i="4"/>
  <c r="I47" i="4"/>
  <c r="D59" i="4"/>
  <c r="H63" i="4"/>
  <c r="N12" i="4"/>
  <c r="J24" i="4"/>
  <c r="I25" i="4"/>
  <c r="N28" i="4"/>
  <c r="N30" i="4"/>
  <c r="I41" i="4"/>
  <c r="M45" i="4"/>
  <c r="M47" i="4"/>
  <c r="H58" i="4"/>
  <c r="E59" i="4"/>
  <c r="I63" i="4"/>
  <c r="I64" i="4"/>
  <c r="E75" i="4"/>
  <c r="D76" i="4"/>
  <c r="M78" i="4"/>
  <c r="I79" i="4"/>
  <c r="H80" i="4"/>
  <c r="H81" i="4"/>
  <c r="C80" i="4"/>
  <c r="I29" i="4"/>
  <c r="I30" i="4"/>
  <c r="M44" i="4"/>
  <c r="C81" i="4"/>
  <c r="E42" i="4"/>
  <c r="I46" i="4"/>
  <c r="M61" i="4"/>
  <c r="H64" i="4"/>
  <c r="M65" i="4"/>
  <c r="C76" i="4"/>
  <c r="H79" i="4"/>
  <c r="N45" i="4"/>
  <c r="M62" i="4"/>
  <c r="I80" i="4"/>
  <c r="M76" i="3"/>
  <c r="M79" i="3"/>
  <c r="M83" i="3"/>
  <c r="O79" i="3"/>
  <c r="M81" i="3"/>
  <c r="M75" i="3"/>
  <c r="M78" i="3"/>
  <c r="I76" i="3"/>
  <c r="E78" i="3"/>
  <c r="D79" i="3"/>
  <c r="N80" i="3"/>
  <c r="M80" i="3"/>
  <c r="M77" i="3"/>
  <c r="H77" i="3"/>
  <c r="H75" i="3"/>
  <c r="H81" i="3"/>
  <c r="H79" i="3"/>
  <c r="H82" i="3"/>
  <c r="H76" i="3"/>
  <c r="H80" i="3"/>
  <c r="H78" i="3"/>
  <c r="D78" i="3"/>
  <c r="O61" i="3"/>
  <c r="N64" i="3"/>
  <c r="M66" i="3"/>
  <c r="O60" i="3"/>
  <c r="J62" i="3"/>
  <c r="I64" i="3"/>
  <c r="H63" i="3"/>
  <c r="H65" i="3"/>
  <c r="H61" i="3"/>
  <c r="H60" i="3"/>
  <c r="H58" i="3"/>
  <c r="H59" i="3"/>
  <c r="H62" i="3"/>
  <c r="H64" i="3"/>
  <c r="D59" i="3"/>
  <c r="C60" i="3"/>
  <c r="C62" i="3"/>
  <c r="C65" i="3"/>
  <c r="C58" i="3"/>
  <c r="C64" i="3"/>
  <c r="C61" i="3"/>
  <c r="C63" i="3"/>
  <c r="C66" i="3"/>
  <c r="N42" i="3"/>
  <c r="O42" i="3"/>
  <c r="I45" i="3"/>
  <c r="I46" i="3"/>
  <c r="J45" i="3"/>
  <c r="I47" i="3"/>
  <c r="O41" i="3"/>
  <c r="M43" i="3"/>
  <c r="M46" i="3"/>
  <c r="M48" i="3"/>
  <c r="M41" i="3"/>
  <c r="M44" i="3"/>
  <c r="M47" i="3"/>
  <c r="M45" i="3"/>
  <c r="M42" i="3"/>
  <c r="J44" i="3"/>
  <c r="H45" i="3"/>
  <c r="H43" i="3"/>
  <c r="H41" i="3"/>
  <c r="H47" i="3"/>
  <c r="H46" i="3"/>
  <c r="H42" i="3"/>
  <c r="H44" i="3"/>
  <c r="H48" i="3"/>
  <c r="D47" i="3"/>
  <c r="E45" i="3"/>
  <c r="C45" i="3"/>
  <c r="N29" i="3"/>
  <c r="O28" i="3"/>
  <c r="M25" i="3"/>
  <c r="O24" i="3"/>
  <c r="N25" i="3"/>
  <c r="M26" i="3"/>
  <c r="M31" i="3"/>
  <c r="E41" i="3"/>
  <c r="D42" i="3"/>
  <c r="O43" i="3"/>
  <c r="N44" i="3"/>
  <c r="C49" i="3"/>
  <c r="I58" i="3"/>
  <c r="E60" i="3"/>
  <c r="D61" i="3"/>
  <c r="O62" i="3"/>
  <c r="N63" i="3"/>
  <c r="J76" i="3"/>
  <c r="I77" i="3"/>
  <c r="E79" i="3"/>
  <c r="D80" i="3"/>
  <c r="C81" i="3"/>
  <c r="O25" i="3"/>
  <c r="N26" i="3"/>
  <c r="M27" i="3"/>
  <c r="E42" i="3"/>
  <c r="D43" i="3"/>
  <c r="O44" i="3"/>
  <c r="N45" i="3"/>
  <c r="N47" i="3"/>
  <c r="J58" i="3"/>
  <c r="I59" i="3"/>
  <c r="E61" i="3"/>
  <c r="D62" i="3"/>
  <c r="N75" i="3"/>
  <c r="J77" i="3"/>
  <c r="I78" i="3"/>
  <c r="D81" i="3"/>
  <c r="O26" i="3"/>
  <c r="N27" i="3"/>
  <c r="M28" i="3"/>
  <c r="M30" i="3"/>
  <c r="I41" i="3"/>
  <c r="E43" i="3"/>
  <c r="D44" i="3"/>
  <c r="O45" i="3"/>
  <c r="N46" i="3"/>
  <c r="J59" i="3"/>
  <c r="I60" i="3"/>
  <c r="E62" i="3"/>
  <c r="D63" i="3"/>
  <c r="C75" i="3"/>
  <c r="O75" i="3"/>
  <c r="N76" i="3"/>
  <c r="J78" i="3"/>
  <c r="I79" i="3"/>
  <c r="E59" i="3"/>
  <c r="C80" i="3"/>
  <c r="H24" i="3"/>
  <c r="O27" i="3"/>
  <c r="N28" i="3"/>
  <c r="M29" i="3"/>
  <c r="N30" i="3"/>
  <c r="J41" i="3"/>
  <c r="I42" i="3"/>
  <c r="E44" i="3"/>
  <c r="D45" i="3"/>
  <c r="N58" i="3"/>
  <c r="J60" i="3"/>
  <c r="I61" i="3"/>
  <c r="D64" i="3"/>
  <c r="D75" i="3"/>
  <c r="C76" i="3"/>
  <c r="O76" i="3"/>
  <c r="N77" i="3"/>
  <c r="J79" i="3"/>
  <c r="I80" i="3"/>
  <c r="I81" i="3"/>
  <c r="H25" i="3"/>
  <c r="M32" i="3"/>
  <c r="J42" i="3"/>
  <c r="I43" i="3"/>
  <c r="D46" i="3"/>
  <c r="O58" i="3"/>
  <c r="N59" i="3"/>
  <c r="J61" i="3"/>
  <c r="I62" i="3"/>
  <c r="E75" i="3"/>
  <c r="D76" i="3"/>
  <c r="C77" i="3"/>
  <c r="O77" i="3"/>
  <c r="N78" i="3"/>
  <c r="C83" i="3"/>
  <c r="M8" i="3"/>
  <c r="N41" i="3"/>
  <c r="J43" i="3"/>
  <c r="I44" i="3"/>
  <c r="D58" i="3"/>
  <c r="O59" i="3"/>
  <c r="N60" i="3"/>
  <c r="I63" i="3"/>
  <c r="E76" i="3"/>
  <c r="D77" i="3"/>
  <c r="C78" i="3"/>
  <c r="O78" i="3"/>
  <c r="N79" i="3"/>
  <c r="N81" i="3"/>
  <c r="C79" i="3"/>
  <c r="Q6" i="3"/>
  <c r="Q23" i="4"/>
  <c r="Q25" i="4"/>
  <c r="Q27" i="4"/>
  <c r="Q6" i="4"/>
  <c r="Q8" i="4"/>
  <c r="Q10" i="4"/>
  <c r="Q40" i="4"/>
  <c r="Q42" i="4"/>
  <c r="Q44" i="4"/>
  <c r="Q74" i="4"/>
  <c r="Q76" i="4"/>
  <c r="Q78" i="4"/>
  <c r="Q57" i="4"/>
  <c r="Q59" i="4"/>
  <c r="Q61" i="4"/>
  <c r="Q23" i="3"/>
  <c r="Q87" i="4"/>
  <c r="Q89" i="4"/>
</calcChain>
</file>

<file path=xl/sharedStrings.xml><?xml version="1.0" encoding="utf-8"?>
<sst xmlns="http://schemas.openxmlformats.org/spreadsheetml/2006/main" count="221" uniqueCount="29">
  <si>
    <t>Echelon</t>
  </si>
  <si>
    <t>Durée de présence dans l’échelon</t>
  </si>
  <si>
    <t>Classe 1</t>
  </si>
  <si>
    <t>Classe 2</t>
  </si>
  <si>
    <t>Classe 3</t>
  </si>
  <si>
    <t>CATEGORIE EMPLOYE</t>
  </si>
  <si>
    <t>CATEGORIE TECHNICIEN</t>
  </si>
  <si>
    <t>CATEGORIE MAITRISE</t>
  </si>
  <si>
    <t>CATEGORIE CADRE</t>
  </si>
  <si>
    <t>CATEGORIE CADRE SUPERIEUR</t>
  </si>
  <si>
    <t>Pourcentage</t>
  </si>
  <si>
    <t>E</t>
  </si>
  <si>
    <t>T</t>
  </si>
  <si>
    <t>M</t>
  </si>
  <si>
    <t>C</t>
  </si>
  <si>
    <t>CS</t>
  </si>
  <si>
    <t>Point d'indice moyen :</t>
  </si>
  <si>
    <t>Surcoût :</t>
  </si>
  <si>
    <t>Masse salariale 12 régions</t>
  </si>
  <si>
    <t>Point d'indice moyen précédent :</t>
  </si>
  <si>
    <t>Surcoût total  sur les 12 régions :</t>
  </si>
  <si>
    <t>Chiffres ONE 5 octobre 2022</t>
  </si>
  <si>
    <t>Soit en % :</t>
  </si>
  <si>
    <t>Employés</t>
  </si>
  <si>
    <t>Techniciens</t>
  </si>
  <si>
    <t>Maîtrise</t>
  </si>
  <si>
    <t>Cadres</t>
  </si>
  <si>
    <t>Cadres supérieurs</t>
  </si>
  <si>
    <t>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</si>
</sst>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hidden="1"/>
    </xf>
    <xf numFmtId="1" fontId="0" fillId="0" borderId="10" xfId="0" applyNumberFormat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1" fontId="0" fillId="2" borderId="1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left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0" xfId="0" applyNumberFormat="1" applyFont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9" fontId="4" fillId="0" borderId="0" xfId="0" applyNumberFormat="1" applyFont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9DBC7-FD13-4FFE-9F21-599ACB63BFCC}">
  <dimension ref="A1:R103"/>
  <sheetViews>
    <sheetView tabSelected="1" zoomScale="115" zoomScaleNormal="115" workbookViewId="0">
      <selection activeCell="C57" sqref="C57"/>
    </sheetView>
  </sheetViews>
  <sheetFormatPr defaultColWidth="10.76171875" defaultRowHeight="15" x14ac:dyDescent="0.2"/>
  <cols>
    <col min="1" max="2" width="8.47265625" style="2" customWidth="1"/>
    <col min="3" max="3" width="9.28125" style="2" customWidth="1"/>
    <col min="4" max="15" width="8.47265625" style="2" customWidth="1"/>
    <col min="16" max="16" width="6.9921875" customWidth="1"/>
    <col min="17" max="17" width="22.46484375" style="29" bestFit="1" customWidth="1"/>
    <col min="18" max="18" width="27.84375" style="29" bestFit="1" customWidth="1"/>
    <col min="19" max="21" width="6.9921875" customWidth="1"/>
  </cols>
  <sheetData>
    <row r="1" spans="1:18" x14ac:dyDescent="0.2">
      <c r="A1" s="22" t="s">
        <v>5</v>
      </c>
    </row>
    <row r="2" spans="1:18" x14ac:dyDescent="0.2">
      <c r="B2" s="21" t="s">
        <v>10</v>
      </c>
      <c r="C2" s="42">
        <v>0</v>
      </c>
      <c r="D2" s="42">
        <v>0.1</v>
      </c>
      <c r="E2" s="42">
        <v>0.3</v>
      </c>
      <c r="F2" s="42"/>
      <c r="G2" s="42"/>
      <c r="H2" s="42">
        <v>0</v>
      </c>
      <c r="I2" s="42">
        <v>0.1</v>
      </c>
      <c r="J2" s="42">
        <v>0.3</v>
      </c>
      <c r="K2" s="42"/>
      <c r="L2" s="42"/>
      <c r="M2" s="42">
        <v>0</v>
      </c>
      <c r="N2" s="42">
        <v>0.1</v>
      </c>
      <c r="O2" s="42">
        <v>0.3</v>
      </c>
    </row>
    <row r="3" spans="1:18" ht="15.75" thickBot="1" x14ac:dyDescent="0.25">
      <c r="C3" s="42">
        <v>0.35</v>
      </c>
      <c r="D3" s="42">
        <v>0.5</v>
      </c>
      <c r="E3" s="42">
        <v>0.7</v>
      </c>
      <c r="F3" s="42"/>
      <c r="G3" s="42"/>
      <c r="H3" s="42">
        <v>0.35</v>
      </c>
      <c r="I3" s="42">
        <v>0.5</v>
      </c>
      <c r="J3" s="42">
        <v>0.7</v>
      </c>
      <c r="K3" s="42"/>
      <c r="L3" s="42"/>
      <c r="M3" s="42">
        <v>0.35</v>
      </c>
      <c r="N3" s="42">
        <v>0.5</v>
      </c>
      <c r="O3" s="42">
        <v>0.7</v>
      </c>
      <c r="Q3" s="40" t="s">
        <v>18</v>
      </c>
    </row>
    <row r="4" spans="1:18" s="1" customFormat="1" ht="62.45" customHeight="1" x14ac:dyDescent="0.2">
      <c r="A4" s="49" t="s">
        <v>0</v>
      </c>
      <c r="B4" s="51" t="s">
        <v>1</v>
      </c>
      <c r="C4" s="8" t="s">
        <v>2</v>
      </c>
      <c r="D4" s="8" t="s">
        <v>3</v>
      </c>
      <c r="E4" s="18" t="s">
        <v>4</v>
      </c>
      <c r="F4" s="17" t="s">
        <v>0</v>
      </c>
      <c r="G4" s="51" t="s">
        <v>1</v>
      </c>
      <c r="H4" s="8" t="s">
        <v>2</v>
      </c>
      <c r="I4" s="8" t="s">
        <v>3</v>
      </c>
      <c r="J4" s="8" t="s">
        <v>4</v>
      </c>
      <c r="K4" s="9" t="s">
        <v>0</v>
      </c>
      <c r="L4" s="53" t="s">
        <v>1</v>
      </c>
      <c r="M4" s="8" t="s">
        <v>2</v>
      </c>
      <c r="N4" s="8" t="s">
        <v>3</v>
      </c>
      <c r="O4" s="9" t="s">
        <v>4</v>
      </c>
      <c r="Q4" s="29">
        <v>3749547.15</v>
      </c>
      <c r="R4" s="40" t="s">
        <v>28</v>
      </c>
    </row>
    <row r="5" spans="1:18" x14ac:dyDescent="0.2">
      <c r="A5" s="50"/>
      <c r="B5" s="52"/>
      <c r="C5" s="4"/>
      <c r="D5" s="4"/>
      <c r="E5" s="6"/>
      <c r="F5" s="10"/>
      <c r="G5" s="52"/>
      <c r="H5" s="4"/>
      <c r="I5" s="4"/>
      <c r="J5" s="4"/>
      <c r="K5" s="11"/>
      <c r="L5" s="54"/>
      <c r="M5" s="4"/>
      <c r="N5" s="4"/>
      <c r="O5" s="19"/>
      <c r="Q5" s="29" t="s">
        <v>16</v>
      </c>
      <c r="R5" s="29" t="s">
        <v>19</v>
      </c>
    </row>
    <row r="6" spans="1:18" s="3" customFormat="1" x14ac:dyDescent="0.2">
      <c r="A6" s="12">
        <v>1</v>
      </c>
      <c r="B6" s="5">
        <v>2</v>
      </c>
      <c r="C6" s="43">
        <v>325</v>
      </c>
      <c r="D6" s="5">
        <f>C6*(1+D2)</f>
        <v>357.50000000000006</v>
      </c>
      <c r="E6" s="13">
        <f>C6*(1+E2)</f>
        <v>422.5</v>
      </c>
      <c r="F6" s="12">
        <v>1</v>
      </c>
      <c r="G6" s="5">
        <v>2</v>
      </c>
      <c r="H6" s="43">
        <v>345</v>
      </c>
      <c r="I6" s="5">
        <f>H6*(1+I2)</f>
        <v>379.50000000000006</v>
      </c>
      <c r="J6" s="13">
        <f>H6*(1+J2)</f>
        <v>448.5</v>
      </c>
      <c r="K6" s="13">
        <v>1</v>
      </c>
      <c r="L6" s="7">
        <v>2</v>
      </c>
      <c r="M6" s="41">
        <v>365</v>
      </c>
      <c r="N6" s="5">
        <f>M6*(1+N2)</f>
        <v>401.50000000000006</v>
      </c>
      <c r="O6" s="13">
        <f>M6*(1+O2)</f>
        <v>474.5</v>
      </c>
      <c r="Q6" s="29">
        <f>AVERAGE(M6:O16,I6:J15,H8:H16,C6:E16,H6:H7)</f>
        <v>455.52932098765433</v>
      </c>
      <c r="R6" s="29">
        <v>379.15865384615387</v>
      </c>
    </row>
    <row r="7" spans="1:18" s="3" customFormat="1" x14ac:dyDescent="0.2">
      <c r="A7" s="12">
        <v>2</v>
      </c>
      <c r="B7" s="5">
        <v>2</v>
      </c>
      <c r="C7" s="5">
        <f>C$23+(C$33-C$23)*$K6/10</f>
        <v>357.07499999999999</v>
      </c>
      <c r="D7" s="5">
        <f>D$23+(D$31-D$23)*$K6/8</f>
        <v>396.75000000000006</v>
      </c>
      <c r="E7" s="13">
        <f>E$23+(E$29-E$23)*$K6/6</f>
        <v>471.5</v>
      </c>
      <c r="F7" s="12">
        <v>2</v>
      </c>
      <c r="G7" s="5">
        <v>2</v>
      </c>
      <c r="H7" s="5">
        <f>H$6+(H$16-H$6)*$K6/10</f>
        <v>357.07499999999999</v>
      </c>
      <c r="I7" s="5">
        <f>I$6+(I$14-I$6)*$K6/8</f>
        <v>396.75000000000006</v>
      </c>
      <c r="J7" s="13">
        <f>J$6+(J$12-J$6)*$K6/6</f>
        <v>471.5</v>
      </c>
      <c r="K7" s="13">
        <v>2</v>
      </c>
      <c r="L7" s="7">
        <v>2</v>
      </c>
      <c r="M7" s="5">
        <f>M$6+(M$16-M$6)*$K6/10</f>
        <v>377.77499999999998</v>
      </c>
      <c r="N7" s="5">
        <f>N$6+(N$14-N$6)*$K6/8</f>
        <v>419.75000000000006</v>
      </c>
      <c r="O7" s="13">
        <f>O$6+(O$12-O$6)*$K6/6</f>
        <v>498.83333333333331</v>
      </c>
      <c r="Q7" s="29" t="s">
        <v>17</v>
      </c>
      <c r="R7" s="29"/>
    </row>
    <row r="8" spans="1:18" s="3" customFormat="1" x14ac:dyDescent="0.2">
      <c r="A8" s="12">
        <v>3</v>
      </c>
      <c r="B8" s="5">
        <v>2</v>
      </c>
      <c r="C8" s="5">
        <f t="shared" ref="C8:C15" si="0">C$23+(C$33-C$23)*$K7/10</f>
        <v>369.15000000000003</v>
      </c>
      <c r="D8" s="5">
        <f t="shared" ref="D8:D13" si="1">D$23+(D$31-D$23)*$K7/8</f>
        <v>414.00000000000006</v>
      </c>
      <c r="E8" s="13">
        <f t="shared" ref="E8:E11" si="2">E$23+(E$29-E$23)*$K7/6</f>
        <v>494.5</v>
      </c>
      <c r="F8" s="12">
        <v>3</v>
      </c>
      <c r="G8" s="5">
        <v>2</v>
      </c>
      <c r="H8" s="5">
        <f t="shared" ref="H8:H15" si="3">H$6+(H$16-H$6)*$K7/10</f>
        <v>369.15000000000003</v>
      </c>
      <c r="I8" s="5">
        <f t="shared" ref="I8:I13" si="4">I$6+(I$14-I$6)*$K7/8</f>
        <v>414.00000000000006</v>
      </c>
      <c r="J8" s="13">
        <f t="shared" ref="J8:J11" si="5">J$6+(J$12-J$6)*$K7/6</f>
        <v>494.5</v>
      </c>
      <c r="K8" s="13">
        <v>3</v>
      </c>
      <c r="L8" s="7">
        <v>2</v>
      </c>
      <c r="M8" s="5">
        <f t="shared" ref="M8:M15" si="6">M$6+(M$16-M$6)*$K7/10</f>
        <v>390.55</v>
      </c>
      <c r="N8" s="5">
        <f t="shared" ref="N8:N13" si="7">N$6+(N$14-N$6)*$K7/8</f>
        <v>438.00000000000006</v>
      </c>
      <c r="O8" s="13">
        <f t="shared" ref="O8:O11" si="8">O$6+(O$12-O$6)*$K7/6</f>
        <v>523.16666666666663</v>
      </c>
      <c r="Q8" s="29">
        <f>Q4/R6*Q6-Q4</f>
        <v>755239.0389069221</v>
      </c>
      <c r="R8" s="40" t="s">
        <v>28</v>
      </c>
    </row>
    <row r="9" spans="1:18" s="3" customFormat="1" x14ac:dyDescent="0.2">
      <c r="A9" s="12">
        <v>4</v>
      </c>
      <c r="B9" s="5">
        <v>2</v>
      </c>
      <c r="C9" s="5">
        <f t="shared" si="0"/>
        <v>381.22500000000002</v>
      </c>
      <c r="D9" s="5">
        <f t="shared" si="1"/>
        <v>431.25000000000006</v>
      </c>
      <c r="E9" s="13">
        <f t="shared" si="2"/>
        <v>517.5</v>
      </c>
      <c r="F9" s="12">
        <v>4</v>
      </c>
      <c r="G9" s="5">
        <v>2</v>
      </c>
      <c r="H9" s="5">
        <f t="shared" si="3"/>
        <v>381.22500000000002</v>
      </c>
      <c r="I9" s="5">
        <f t="shared" si="4"/>
        <v>431.25000000000006</v>
      </c>
      <c r="J9" s="13">
        <f t="shared" si="5"/>
        <v>517.5</v>
      </c>
      <c r="K9" s="13">
        <v>4</v>
      </c>
      <c r="L9" s="7">
        <v>2</v>
      </c>
      <c r="M9" s="5">
        <f t="shared" si="6"/>
        <v>403.32500000000005</v>
      </c>
      <c r="N9" s="5">
        <f t="shared" si="7"/>
        <v>456.25000000000006</v>
      </c>
      <c r="O9" s="13">
        <f t="shared" si="8"/>
        <v>547.5</v>
      </c>
      <c r="Q9" s="29" t="s">
        <v>22</v>
      </c>
      <c r="R9" s="29"/>
    </row>
    <row r="10" spans="1:18" s="3" customFormat="1" x14ac:dyDescent="0.2">
      <c r="A10" s="12">
        <v>5</v>
      </c>
      <c r="B10" s="5">
        <v>2</v>
      </c>
      <c r="C10" s="5">
        <f t="shared" si="0"/>
        <v>393.3</v>
      </c>
      <c r="D10" s="5">
        <f t="shared" si="1"/>
        <v>448.5</v>
      </c>
      <c r="E10" s="13">
        <f t="shared" si="2"/>
        <v>540.5</v>
      </c>
      <c r="F10" s="12">
        <v>5</v>
      </c>
      <c r="G10" s="5">
        <v>2</v>
      </c>
      <c r="H10" s="5">
        <f t="shared" si="3"/>
        <v>393.3</v>
      </c>
      <c r="I10" s="5">
        <f t="shared" si="4"/>
        <v>448.5</v>
      </c>
      <c r="J10" s="13">
        <f t="shared" si="5"/>
        <v>540.5</v>
      </c>
      <c r="K10" s="13">
        <v>5</v>
      </c>
      <c r="L10" s="7">
        <v>2</v>
      </c>
      <c r="M10" s="5">
        <f t="shared" si="6"/>
        <v>416.1</v>
      </c>
      <c r="N10" s="5">
        <f t="shared" si="7"/>
        <v>474.5</v>
      </c>
      <c r="O10" s="13">
        <f t="shared" si="8"/>
        <v>571.83333333333337</v>
      </c>
      <c r="Q10" s="46">
        <f>Q8/Q4</f>
        <v>0.20142140069019324</v>
      </c>
      <c r="R10" s="29"/>
    </row>
    <row r="11" spans="1:18" s="3" customFormat="1" x14ac:dyDescent="0.2">
      <c r="A11" s="12">
        <v>6</v>
      </c>
      <c r="B11" s="5">
        <v>2</v>
      </c>
      <c r="C11" s="5">
        <f t="shared" si="0"/>
        <v>405.375</v>
      </c>
      <c r="D11" s="5">
        <f t="shared" si="1"/>
        <v>465.75</v>
      </c>
      <c r="E11" s="13">
        <f t="shared" si="2"/>
        <v>563.5</v>
      </c>
      <c r="F11" s="12">
        <v>6</v>
      </c>
      <c r="G11" s="5">
        <v>2</v>
      </c>
      <c r="H11" s="5">
        <f t="shared" si="3"/>
        <v>405.375</v>
      </c>
      <c r="I11" s="5">
        <f t="shared" si="4"/>
        <v>465.75</v>
      </c>
      <c r="J11" s="13">
        <f t="shared" si="5"/>
        <v>563.5</v>
      </c>
      <c r="K11" s="13">
        <v>6</v>
      </c>
      <c r="L11" s="7">
        <v>2</v>
      </c>
      <c r="M11" s="5">
        <f t="shared" si="6"/>
        <v>428.875</v>
      </c>
      <c r="N11" s="5">
        <f t="shared" si="7"/>
        <v>492.75</v>
      </c>
      <c r="O11" s="13">
        <f t="shared" si="8"/>
        <v>596.16666666666663</v>
      </c>
      <c r="Q11" s="29"/>
      <c r="R11" s="29"/>
    </row>
    <row r="12" spans="1:18" s="3" customFormat="1" x14ac:dyDescent="0.2">
      <c r="A12" s="12">
        <v>7</v>
      </c>
      <c r="B12" s="5">
        <v>2</v>
      </c>
      <c r="C12" s="5">
        <f t="shared" si="0"/>
        <v>417.45000000000005</v>
      </c>
      <c r="D12" s="5">
        <f t="shared" si="1"/>
        <v>483</v>
      </c>
      <c r="E12" s="13">
        <f>C6*(1+E3)</f>
        <v>552.5</v>
      </c>
      <c r="F12" s="12">
        <v>7</v>
      </c>
      <c r="G12" s="5">
        <v>2</v>
      </c>
      <c r="H12" s="5">
        <f t="shared" si="3"/>
        <v>417.45000000000005</v>
      </c>
      <c r="I12" s="5">
        <f t="shared" si="4"/>
        <v>483</v>
      </c>
      <c r="J12" s="13">
        <f>H6*(1+J3)</f>
        <v>586.5</v>
      </c>
      <c r="K12" s="13">
        <v>7</v>
      </c>
      <c r="L12" s="7">
        <v>2</v>
      </c>
      <c r="M12" s="5">
        <f t="shared" si="6"/>
        <v>441.65000000000003</v>
      </c>
      <c r="N12" s="5">
        <f t="shared" si="7"/>
        <v>511</v>
      </c>
      <c r="O12" s="13">
        <f>M6*(1+O3)</f>
        <v>620.5</v>
      </c>
      <c r="Q12" s="29"/>
      <c r="R12" s="29"/>
    </row>
    <row r="13" spans="1:18" s="3" customFormat="1" x14ac:dyDescent="0.2">
      <c r="A13" s="12">
        <v>8</v>
      </c>
      <c r="B13" s="5">
        <v>4</v>
      </c>
      <c r="C13" s="5">
        <f t="shared" si="0"/>
        <v>429.52500000000003</v>
      </c>
      <c r="D13" s="5">
        <f t="shared" si="1"/>
        <v>500.25</v>
      </c>
      <c r="E13" s="13"/>
      <c r="F13" s="12">
        <v>8</v>
      </c>
      <c r="G13" s="5">
        <v>4</v>
      </c>
      <c r="H13" s="5">
        <f t="shared" si="3"/>
        <v>429.52500000000003</v>
      </c>
      <c r="I13" s="5">
        <f t="shared" si="4"/>
        <v>500.25</v>
      </c>
      <c r="J13" s="5"/>
      <c r="K13" s="13">
        <v>8</v>
      </c>
      <c r="L13" s="7">
        <v>4</v>
      </c>
      <c r="M13" s="5">
        <f t="shared" si="6"/>
        <v>454.42500000000007</v>
      </c>
      <c r="N13" s="5">
        <f t="shared" si="7"/>
        <v>529.25</v>
      </c>
      <c r="O13" s="13"/>
      <c r="Q13" s="29"/>
      <c r="R13" s="29"/>
    </row>
    <row r="14" spans="1:18" s="3" customFormat="1" x14ac:dyDescent="0.2">
      <c r="A14" s="12">
        <v>9</v>
      </c>
      <c r="B14" s="5">
        <v>4</v>
      </c>
      <c r="C14" s="5">
        <f t="shared" si="0"/>
        <v>441.6</v>
      </c>
      <c r="D14" s="5">
        <f t="shared" ref="D14" si="9">C6*(1+D3)</f>
        <v>487.5</v>
      </c>
      <c r="E14" s="13"/>
      <c r="F14" s="12">
        <v>9</v>
      </c>
      <c r="G14" s="5">
        <v>4</v>
      </c>
      <c r="H14" s="5">
        <f t="shared" si="3"/>
        <v>441.6</v>
      </c>
      <c r="I14" s="5">
        <f>H6*(1+I3)</f>
        <v>517.5</v>
      </c>
      <c r="J14" s="5"/>
      <c r="K14" s="13">
        <v>9</v>
      </c>
      <c r="L14" s="7">
        <v>4</v>
      </c>
      <c r="M14" s="5">
        <f t="shared" si="6"/>
        <v>467.20000000000005</v>
      </c>
      <c r="N14" s="5">
        <f t="shared" ref="N14" si="10">M6*(1+N3)</f>
        <v>547.5</v>
      </c>
      <c r="O14" s="13"/>
      <c r="Q14" s="29"/>
      <c r="R14" s="29"/>
    </row>
    <row r="15" spans="1:18" s="3" customFormat="1" x14ac:dyDescent="0.2">
      <c r="A15" s="12">
        <v>10</v>
      </c>
      <c r="B15" s="5">
        <v>4</v>
      </c>
      <c r="C15" s="5">
        <f t="shared" si="0"/>
        <v>453.67500000000007</v>
      </c>
      <c r="D15" s="5"/>
      <c r="E15" s="13"/>
      <c r="F15" s="12">
        <v>10</v>
      </c>
      <c r="G15" s="5">
        <v>4</v>
      </c>
      <c r="H15" s="5">
        <f t="shared" si="3"/>
        <v>453.67500000000007</v>
      </c>
      <c r="I15" s="5"/>
      <c r="J15" s="5"/>
      <c r="K15" s="13">
        <v>10</v>
      </c>
      <c r="L15" s="7">
        <v>4</v>
      </c>
      <c r="M15" s="5">
        <f t="shared" si="6"/>
        <v>479.97500000000002</v>
      </c>
      <c r="N15" s="5"/>
      <c r="O15" s="13"/>
      <c r="Q15" s="29"/>
      <c r="R15" s="29"/>
    </row>
    <row r="16" spans="1:18" s="3" customFormat="1" ht="15.75" thickBot="1" x14ac:dyDescent="0.25">
      <c r="A16" s="14">
        <v>11</v>
      </c>
      <c r="B16" s="15">
        <v>4</v>
      </c>
      <c r="C16" s="15">
        <f>C6*(1+C3)</f>
        <v>438.75000000000006</v>
      </c>
      <c r="D16" s="15"/>
      <c r="E16" s="16"/>
      <c r="F16" s="14">
        <v>11</v>
      </c>
      <c r="G16" s="15">
        <v>4</v>
      </c>
      <c r="H16" s="26">
        <f>H6*(1+H3)</f>
        <v>465.75000000000006</v>
      </c>
      <c r="I16" s="15"/>
      <c r="J16" s="15"/>
      <c r="K16" s="16">
        <v>11</v>
      </c>
      <c r="L16" s="20">
        <v>4</v>
      </c>
      <c r="M16" s="15">
        <f>M6*(1+M3)</f>
        <v>492.75000000000006</v>
      </c>
      <c r="N16" s="15"/>
      <c r="O16" s="16"/>
      <c r="Q16" s="29"/>
      <c r="R16" s="29"/>
    </row>
    <row r="18" spans="1:18" x14ac:dyDescent="0.2">
      <c r="B18" s="2" t="s">
        <v>6</v>
      </c>
    </row>
    <row r="19" spans="1:18" x14ac:dyDescent="0.2">
      <c r="B19" s="21" t="s">
        <v>10</v>
      </c>
      <c r="C19" s="42">
        <v>0</v>
      </c>
      <c r="D19" s="42">
        <v>0.1</v>
      </c>
      <c r="E19" s="42">
        <v>0.3</v>
      </c>
      <c r="F19" s="42"/>
      <c r="G19" s="42"/>
      <c r="H19" s="42">
        <v>0</v>
      </c>
      <c r="I19" s="42">
        <v>0.1</v>
      </c>
      <c r="J19" s="42">
        <v>0.3</v>
      </c>
      <c r="K19" s="42"/>
      <c r="L19" s="42"/>
      <c r="M19" s="42">
        <v>0</v>
      </c>
      <c r="N19" s="42">
        <v>0.1</v>
      </c>
      <c r="O19" s="42">
        <v>0.3</v>
      </c>
    </row>
    <row r="20" spans="1:18" ht="15.75" thickBot="1" x14ac:dyDescent="0.25">
      <c r="C20" s="42">
        <v>0.35</v>
      </c>
      <c r="D20" s="42">
        <v>0.5</v>
      </c>
      <c r="E20" s="42">
        <v>0.7</v>
      </c>
      <c r="F20" s="42"/>
      <c r="G20" s="42"/>
      <c r="H20" s="42">
        <v>0.35</v>
      </c>
      <c r="I20" s="42">
        <v>0.5</v>
      </c>
      <c r="J20" s="42">
        <v>0.7</v>
      </c>
      <c r="K20" s="42"/>
      <c r="L20" s="42"/>
      <c r="M20" s="42">
        <v>0.35</v>
      </c>
      <c r="N20" s="42">
        <v>0.5</v>
      </c>
      <c r="O20" s="42">
        <v>0.7</v>
      </c>
      <c r="Q20" s="40" t="s">
        <v>18</v>
      </c>
    </row>
    <row r="21" spans="1:18" ht="14.45" customHeight="1" x14ac:dyDescent="0.2">
      <c r="A21" s="49" t="s">
        <v>0</v>
      </c>
      <c r="B21" s="51" t="s">
        <v>1</v>
      </c>
      <c r="C21" s="8" t="s">
        <v>2</v>
      </c>
      <c r="D21" s="8" t="s">
        <v>3</v>
      </c>
      <c r="E21" s="18" t="s">
        <v>4</v>
      </c>
      <c r="F21" s="17" t="s">
        <v>0</v>
      </c>
      <c r="G21" s="51" t="s">
        <v>1</v>
      </c>
      <c r="H21" s="8" t="s">
        <v>2</v>
      </c>
      <c r="I21" s="8" t="s">
        <v>3</v>
      </c>
      <c r="J21" s="8" t="s">
        <v>4</v>
      </c>
      <c r="K21" s="9" t="s">
        <v>0</v>
      </c>
      <c r="L21" s="53" t="s">
        <v>1</v>
      </c>
      <c r="M21" s="8" t="s">
        <v>2</v>
      </c>
      <c r="N21" s="8" t="s">
        <v>3</v>
      </c>
      <c r="O21" s="9" t="s">
        <v>4</v>
      </c>
      <c r="Q21" s="29">
        <v>8945160.5099999998</v>
      </c>
      <c r="R21" s="40" t="s">
        <v>28</v>
      </c>
    </row>
    <row r="22" spans="1:18" x14ac:dyDescent="0.2">
      <c r="A22" s="50"/>
      <c r="B22" s="52"/>
      <c r="C22" s="4"/>
      <c r="D22" s="4"/>
      <c r="E22" s="6"/>
      <c r="F22" s="10"/>
      <c r="G22" s="52"/>
      <c r="H22" s="4"/>
      <c r="I22" s="4"/>
      <c r="J22" s="4"/>
      <c r="K22" s="11"/>
      <c r="L22" s="54"/>
      <c r="M22" s="4"/>
      <c r="N22" s="4"/>
      <c r="O22" s="19"/>
      <c r="Q22" s="29" t="s">
        <v>16</v>
      </c>
      <c r="R22" s="29" t="s">
        <v>19</v>
      </c>
    </row>
    <row r="23" spans="1:18" x14ac:dyDescent="0.2">
      <c r="A23" s="12">
        <v>1</v>
      </c>
      <c r="B23" s="5">
        <v>2</v>
      </c>
      <c r="C23" s="43">
        <v>345</v>
      </c>
      <c r="D23" s="5">
        <f>C23*(1+D19)</f>
        <v>379.50000000000006</v>
      </c>
      <c r="E23" s="13">
        <f>C23*(1+E19)</f>
        <v>448.5</v>
      </c>
      <c r="F23" s="12">
        <v>1</v>
      </c>
      <c r="G23" s="5">
        <v>2</v>
      </c>
      <c r="H23" s="41">
        <v>375</v>
      </c>
      <c r="I23" s="5">
        <f>H23*(1+I19)</f>
        <v>412.50000000000006</v>
      </c>
      <c r="J23" s="13">
        <f>H23*(1+J19)</f>
        <v>487.5</v>
      </c>
      <c r="K23" s="13">
        <v>1</v>
      </c>
      <c r="L23" s="7">
        <v>2</v>
      </c>
      <c r="M23" s="41">
        <v>405</v>
      </c>
      <c r="N23" s="5">
        <f>M23*(1+N19)</f>
        <v>445.50000000000006</v>
      </c>
      <c r="O23" s="13">
        <f>M23*(1+O19)</f>
        <v>526.5</v>
      </c>
      <c r="Q23" s="29">
        <f>AVERAGE(C25:E33,H23:J33,M23:O33,D23:E24)</f>
        <v>491.31075949367084</v>
      </c>
      <c r="R23" s="29">
        <v>403.46417721518992</v>
      </c>
    </row>
    <row r="24" spans="1:18" x14ac:dyDescent="0.2">
      <c r="A24" s="12">
        <v>2</v>
      </c>
      <c r="B24" s="5">
        <v>2</v>
      </c>
      <c r="C24" s="5">
        <f>C$23+(C$33-C$23)*$K23/10</f>
        <v>357.07499999999999</v>
      </c>
      <c r="D24" s="5">
        <f>D$23+(D$31-D$23)*$K23/8</f>
        <v>396.75000000000006</v>
      </c>
      <c r="E24" s="13">
        <f>E$23+(E$29-E$23)*$K23/6</f>
        <v>471.5</v>
      </c>
      <c r="F24" s="12">
        <v>2</v>
      </c>
      <c r="G24" s="5">
        <v>2</v>
      </c>
      <c r="H24" s="5">
        <f>H$23+(H$33-H$23)*$K23/10</f>
        <v>388.125</v>
      </c>
      <c r="I24" s="5">
        <f>I$23+(I$31-I$23)*$K23/8</f>
        <v>431.25000000000006</v>
      </c>
      <c r="J24" s="13">
        <f>J$23+(J$29-J$23)*$K23/6</f>
        <v>512.5</v>
      </c>
      <c r="K24" s="13">
        <v>2</v>
      </c>
      <c r="L24" s="7">
        <v>2</v>
      </c>
      <c r="M24" s="5">
        <f>M$23+(M$33-M$23)*$K23/10</f>
        <v>419.17500000000001</v>
      </c>
      <c r="N24" s="5">
        <f>N$23+(N$31-N$23)*$K23/8</f>
        <v>465.75000000000006</v>
      </c>
      <c r="O24" s="13">
        <f>O$23+(O$29-O$23)*$K23/6</f>
        <v>553.5</v>
      </c>
      <c r="Q24" s="29" t="s">
        <v>17</v>
      </c>
    </row>
    <row r="25" spans="1:18" x14ac:dyDescent="0.2">
      <c r="A25" s="12">
        <v>3</v>
      </c>
      <c r="B25" s="5">
        <v>2</v>
      </c>
      <c r="C25" s="5">
        <f t="shared" ref="C25:C32" si="11">C$23+(C$33-C$23)*$K24/10</f>
        <v>369.15000000000003</v>
      </c>
      <c r="D25" s="5">
        <f t="shared" ref="D25:D30" si="12">D$23+(D$31-D$23)*$K24/8</f>
        <v>414.00000000000006</v>
      </c>
      <c r="E25" s="13">
        <f t="shared" ref="E25:E28" si="13">E$23+(E$29-E$23)*$K24/6</f>
        <v>494.5</v>
      </c>
      <c r="F25" s="12">
        <v>3</v>
      </c>
      <c r="G25" s="5">
        <v>2</v>
      </c>
      <c r="H25" s="5">
        <f t="shared" ref="H25:H32" si="14">H$23+(H$33-H$23)*$K24/10</f>
        <v>401.25</v>
      </c>
      <c r="I25" s="5">
        <f t="shared" ref="I25:I30" si="15">I$23+(I$31-I$23)*$K24/8</f>
        <v>450.00000000000006</v>
      </c>
      <c r="J25" s="13">
        <f t="shared" ref="J25:J28" si="16">J$23+(J$29-J$23)*$K24/6</f>
        <v>537.5</v>
      </c>
      <c r="K25" s="13">
        <v>3</v>
      </c>
      <c r="L25" s="7">
        <v>2</v>
      </c>
      <c r="M25" s="5">
        <f t="shared" ref="M25:M32" si="17">M$23+(M$33-M$23)*$K24/10</f>
        <v>433.35</v>
      </c>
      <c r="N25" s="5">
        <f t="shared" ref="N25:N30" si="18">N$23+(N$31-N$23)*$K24/8</f>
        <v>486.00000000000006</v>
      </c>
      <c r="O25" s="13">
        <f t="shared" ref="O25:O28" si="19">O$23+(O$29-O$23)*$K24/6</f>
        <v>580.5</v>
      </c>
      <c r="Q25" s="29">
        <f>Q21/R23*Q23-Q21</f>
        <v>1947637.0471344758</v>
      </c>
      <c r="R25" s="40" t="s">
        <v>28</v>
      </c>
    </row>
    <row r="26" spans="1:18" x14ac:dyDescent="0.2">
      <c r="A26" s="12">
        <v>4</v>
      </c>
      <c r="B26" s="5">
        <v>2</v>
      </c>
      <c r="C26" s="5">
        <f t="shared" si="11"/>
        <v>381.22500000000002</v>
      </c>
      <c r="D26" s="5">
        <f t="shared" si="12"/>
        <v>431.25000000000006</v>
      </c>
      <c r="E26" s="13">
        <f t="shared" si="13"/>
        <v>517.5</v>
      </c>
      <c r="F26" s="12">
        <v>4</v>
      </c>
      <c r="G26" s="5">
        <v>2</v>
      </c>
      <c r="H26" s="5">
        <f t="shared" si="14"/>
        <v>414.375</v>
      </c>
      <c r="I26" s="5">
        <f t="shared" si="15"/>
        <v>468.75000000000006</v>
      </c>
      <c r="J26" s="13">
        <f t="shared" si="16"/>
        <v>562.5</v>
      </c>
      <c r="K26" s="13">
        <v>4</v>
      </c>
      <c r="L26" s="7">
        <v>2</v>
      </c>
      <c r="M26" s="5">
        <f t="shared" si="17"/>
        <v>447.52499999999998</v>
      </c>
      <c r="N26" s="5">
        <f t="shared" si="18"/>
        <v>506.25000000000006</v>
      </c>
      <c r="O26" s="13">
        <f t="shared" si="19"/>
        <v>607.5</v>
      </c>
      <c r="Q26" s="29" t="s">
        <v>22</v>
      </c>
    </row>
    <row r="27" spans="1:18" x14ac:dyDescent="0.2">
      <c r="A27" s="12">
        <v>5</v>
      </c>
      <c r="B27" s="5">
        <v>2</v>
      </c>
      <c r="C27" s="5">
        <f t="shared" si="11"/>
        <v>393.3</v>
      </c>
      <c r="D27" s="5">
        <f t="shared" si="12"/>
        <v>448.5</v>
      </c>
      <c r="E27" s="13">
        <f t="shared" si="13"/>
        <v>540.5</v>
      </c>
      <c r="F27" s="12">
        <v>5</v>
      </c>
      <c r="G27" s="5">
        <v>2</v>
      </c>
      <c r="H27" s="5">
        <f t="shared" si="14"/>
        <v>427.5</v>
      </c>
      <c r="I27" s="5">
        <f t="shared" si="15"/>
        <v>487.5</v>
      </c>
      <c r="J27" s="13">
        <f t="shared" si="16"/>
        <v>587.5</v>
      </c>
      <c r="K27" s="13">
        <v>5</v>
      </c>
      <c r="L27" s="7">
        <v>2</v>
      </c>
      <c r="M27" s="5">
        <f t="shared" si="17"/>
        <v>461.7</v>
      </c>
      <c r="N27" s="5">
        <f t="shared" si="18"/>
        <v>526.5</v>
      </c>
      <c r="O27" s="13">
        <f t="shared" si="19"/>
        <v>634.5</v>
      </c>
      <c r="Q27" s="46">
        <f>Q25/Q21</f>
        <v>0.21773081041499118</v>
      </c>
    </row>
    <row r="28" spans="1:18" x14ac:dyDescent="0.2">
      <c r="A28" s="12">
        <v>6</v>
      </c>
      <c r="B28" s="5">
        <v>2</v>
      </c>
      <c r="C28" s="5">
        <f t="shared" si="11"/>
        <v>405.375</v>
      </c>
      <c r="D28" s="5">
        <f t="shared" si="12"/>
        <v>465.75</v>
      </c>
      <c r="E28" s="13">
        <f t="shared" si="13"/>
        <v>563.5</v>
      </c>
      <c r="F28" s="12">
        <v>6</v>
      </c>
      <c r="G28" s="5">
        <v>2</v>
      </c>
      <c r="H28" s="5">
        <f t="shared" si="14"/>
        <v>440.625</v>
      </c>
      <c r="I28" s="5">
        <f t="shared" si="15"/>
        <v>506.25</v>
      </c>
      <c r="J28" s="13">
        <f t="shared" si="16"/>
        <v>612.5</v>
      </c>
      <c r="K28" s="13">
        <v>6</v>
      </c>
      <c r="L28" s="7">
        <v>2</v>
      </c>
      <c r="M28" s="5">
        <f t="shared" si="17"/>
        <v>475.875</v>
      </c>
      <c r="N28" s="5">
        <f t="shared" si="18"/>
        <v>546.75</v>
      </c>
      <c r="O28" s="13">
        <f t="shared" si="19"/>
        <v>661.5</v>
      </c>
    </row>
    <row r="29" spans="1:18" x14ac:dyDescent="0.2">
      <c r="A29" s="12">
        <v>7</v>
      </c>
      <c r="B29" s="5">
        <v>2</v>
      </c>
      <c r="C29" s="5">
        <f t="shared" si="11"/>
        <v>417.45000000000005</v>
      </c>
      <c r="D29" s="5">
        <f t="shared" si="12"/>
        <v>483</v>
      </c>
      <c r="E29" s="13">
        <f>C23*(1+E20)</f>
        <v>586.5</v>
      </c>
      <c r="F29" s="12">
        <v>7</v>
      </c>
      <c r="G29" s="5">
        <v>2</v>
      </c>
      <c r="H29" s="5">
        <f t="shared" si="14"/>
        <v>453.75</v>
      </c>
      <c r="I29" s="5">
        <f t="shared" si="15"/>
        <v>525</v>
      </c>
      <c r="J29" s="13">
        <f>H23*(1+J20)</f>
        <v>637.5</v>
      </c>
      <c r="K29" s="13">
        <v>7</v>
      </c>
      <c r="L29" s="7">
        <v>2</v>
      </c>
      <c r="M29" s="5">
        <f t="shared" si="17"/>
        <v>490.05</v>
      </c>
      <c r="N29" s="5">
        <f t="shared" si="18"/>
        <v>567</v>
      </c>
      <c r="O29" s="13">
        <f>M23*(1+O20)</f>
        <v>688.5</v>
      </c>
    </row>
    <row r="30" spans="1:18" x14ac:dyDescent="0.2">
      <c r="A30" s="12">
        <v>8</v>
      </c>
      <c r="B30" s="5">
        <v>4</v>
      </c>
      <c r="C30" s="5">
        <f t="shared" si="11"/>
        <v>429.52500000000003</v>
      </c>
      <c r="D30" s="5">
        <f t="shared" si="12"/>
        <v>500.25</v>
      </c>
      <c r="E30" s="13"/>
      <c r="F30" s="12">
        <v>8</v>
      </c>
      <c r="G30" s="5">
        <v>4</v>
      </c>
      <c r="H30" s="5">
        <f t="shared" si="14"/>
        <v>466.87500000000006</v>
      </c>
      <c r="I30" s="5">
        <f t="shared" si="15"/>
        <v>543.75</v>
      </c>
      <c r="J30" s="13"/>
      <c r="K30" s="13">
        <v>8</v>
      </c>
      <c r="L30" s="7">
        <v>4</v>
      </c>
      <c r="M30" s="5">
        <f t="shared" si="17"/>
        <v>504.22500000000002</v>
      </c>
      <c r="N30" s="5">
        <f t="shared" si="18"/>
        <v>587.25</v>
      </c>
      <c r="O30" s="13"/>
    </row>
    <row r="31" spans="1:18" x14ac:dyDescent="0.2">
      <c r="A31" s="12">
        <v>9</v>
      </c>
      <c r="B31" s="5">
        <v>4</v>
      </c>
      <c r="C31" s="5">
        <f t="shared" si="11"/>
        <v>441.6</v>
      </c>
      <c r="D31" s="5">
        <f t="shared" ref="D31" si="20">C23*(1+D20)</f>
        <v>517.5</v>
      </c>
      <c r="E31" s="13"/>
      <c r="F31" s="12">
        <v>9</v>
      </c>
      <c r="G31" s="5">
        <v>4</v>
      </c>
      <c r="H31" s="5">
        <f t="shared" si="14"/>
        <v>480.00000000000006</v>
      </c>
      <c r="I31" s="5">
        <f t="shared" ref="I31" si="21">H23*(1+I20)</f>
        <v>562.5</v>
      </c>
      <c r="J31" s="13"/>
      <c r="K31" s="13">
        <v>9</v>
      </c>
      <c r="L31" s="7">
        <v>4</v>
      </c>
      <c r="M31" s="5">
        <f t="shared" si="17"/>
        <v>518.4</v>
      </c>
      <c r="N31" s="5">
        <f t="shared" ref="N31" si="22">M23*(1+N20)</f>
        <v>607.5</v>
      </c>
      <c r="O31" s="13"/>
    </row>
    <row r="32" spans="1:18" x14ac:dyDescent="0.2">
      <c r="A32" s="12">
        <v>10</v>
      </c>
      <c r="B32" s="5">
        <v>4</v>
      </c>
      <c r="C32" s="5">
        <f t="shared" si="11"/>
        <v>453.67500000000007</v>
      </c>
      <c r="D32" s="5"/>
      <c r="E32" s="13"/>
      <c r="F32" s="12">
        <v>10</v>
      </c>
      <c r="G32" s="5">
        <v>4</v>
      </c>
      <c r="H32" s="5">
        <f t="shared" si="14"/>
        <v>493.12500000000006</v>
      </c>
      <c r="I32" s="5"/>
      <c r="J32" s="13"/>
      <c r="K32" s="13">
        <v>10</v>
      </c>
      <c r="L32" s="7">
        <v>4</v>
      </c>
      <c r="M32" s="5">
        <f t="shared" si="17"/>
        <v>532.57500000000005</v>
      </c>
      <c r="N32" s="5"/>
      <c r="O32" s="13"/>
    </row>
    <row r="33" spans="1:18" ht="15.75" thickBot="1" x14ac:dyDescent="0.25">
      <c r="A33" s="14">
        <v>11</v>
      </c>
      <c r="B33" s="15">
        <v>4</v>
      </c>
      <c r="C33" s="15">
        <f>C23*(1+C20)</f>
        <v>465.75000000000006</v>
      </c>
      <c r="D33" s="15"/>
      <c r="E33" s="16"/>
      <c r="F33" s="14">
        <v>11</v>
      </c>
      <c r="G33" s="15">
        <v>4</v>
      </c>
      <c r="H33" s="15">
        <f>H23*(1+H20)</f>
        <v>506.25000000000006</v>
      </c>
      <c r="I33" s="15"/>
      <c r="J33" s="16"/>
      <c r="K33" s="16">
        <v>11</v>
      </c>
      <c r="L33" s="20">
        <v>4</v>
      </c>
      <c r="M33" s="15">
        <f>M23*(1+M20)</f>
        <v>546.75</v>
      </c>
      <c r="N33" s="15"/>
      <c r="O33" s="16"/>
    </row>
    <row r="35" spans="1:18" x14ac:dyDescent="0.2">
      <c r="B35" s="2" t="s">
        <v>7</v>
      </c>
    </row>
    <row r="36" spans="1:18" x14ac:dyDescent="0.2">
      <c r="B36" s="21" t="s">
        <v>10</v>
      </c>
      <c r="C36" s="42">
        <v>0</v>
      </c>
      <c r="D36" s="42">
        <v>0.1</v>
      </c>
      <c r="E36" s="42">
        <v>0.3</v>
      </c>
      <c r="F36" s="42"/>
      <c r="G36" s="42"/>
      <c r="H36" s="42">
        <v>0</v>
      </c>
      <c r="I36" s="42">
        <v>0.1</v>
      </c>
      <c r="J36" s="42">
        <v>0.3</v>
      </c>
      <c r="K36" s="42"/>
      <c r="L36" s="42"/>
      <c r="M36" s="42">
        <v>0</v>
      </c>
      <c r="N36" s="42">
        <v>0.1</v>
      </c>
      <c r="O36" s="42">
        <v>0.3</v>
      </c>
    </row>
    <row r="37" spans="1:18" ht="15.75" thickBot="1" x14ac:dyDescent="0.25">
      <c r="C37" s="42">
        <v>0.35</v>
      </c>
      <c r="D37" s="42">
        <v>0.5</v>
      </c>
      <c r="E37" s="42">
        <v>0.7</v>
      </c>
      <c r="F37" s="42"/>
      <c r="G37" s="42"/>
      <c r="H37" s="42">
        <v>0.35</v>
      </c>
      <c r="I37" s="42">
        <v>0.5</v>
      </c>
      <c r="J37" s="42">
        <v>0.7</v>
      </c>
      <c r="K37" s="42"/>
      <c r="L37" s="42"/>
      <c r="M37" s="42">
        <v>0.35</v>
      </c>
      <c r="N37" s="42">
        <v>0.5</v>
      </c>
      <c r="O37" s="42">
        <v>0.7</v>
      </c>
    </row>
    <row r="38" spans="1:18" x14ac:dyDescent="0.2">
      <c r="A38" s="49" t="s">
        <v>0</v>
      </c>
      <c r="B38" s="51" t="s">
        <v>1</v>
      </c>
      <c r="C38" s="8" t="s">
        <v>2</v>
      </c>
      <c r="D38" s="8" t="s">
        <v>3</v>
      </c>
      <c r="E38" s="18" t="s">
        <v>4</v>
      </c>
      <c r="F38" s="17" t="s">
        <v>0</v>
      </c>
      <c r="G38" s="51" t="s">
        <v>1</v>
      </c>
      <c r="H38" s="8" t="s">
        <v>2</v>
      </c>
      <c r="I38" s="8" t="s">
        <v>3</v>
      </c>
      <c r="J38" s="8" t="s">
        <v>4</v>
      </c>
      <c r="K38" s="9" t="s">
        <v>0</v>
      </c>
      <c r="L38" s="53" t="s">
        <v>1</v>
      </c>
      <c r="M38" s="8" t="s">
        <v>2</v>
      </c>
      <c r="N38" s="8" t="s">
        <v>3</v>
      </c>
      <c r="O38" s="9" t="s">
        <v>4</v>
      </c>
      <c r="Q38" s="29">
        <v>18416614.009999998</v>
      </c>
      <c r="R38" s="40" t="s">
        <v>28</v>
      </c>
    </row>
    <row r="39" spans="1:18" x14ac:dyDescent="0.2">
      <c r="A39" s="50"/>
      <c r="B39" s="52"/>
      <c r="C39" s="4"/>
      <c r="D39" s="4"/>
      <c r="E39" s="6"/>
      <c r="F39" s="10"/>
      <c r="G39" s="52"/>
      <c r="H39" s="4"/>
      <c r="I39" s="4"/>
      <c r="J39" s="4"/>
      <c r="K39" s="11"/>
      <c r="L39" s="54"/>
      <c r="M39" s="4"/>
      <c r="N39" s="4"/>
      <c r="O39" s="19"/>
      <c r="Q39" s="29" t="s">
        <v>16</v>
      </c>
      <c r="R39" s="29" t="s">
        <v>19</v>
      </c>
    </row>
    <row r="40" spans="1:18" x14ac:dyDescent="0.2">
      <c r="A40" s="12">
        <v>1</v>
      </c>
      <c r="B40" s="5">
        <v>2</v>
      </c>
      <c r="C40" s="41">
        <v>395</v>
      </c>
      <c r="D40" s="5">
        <f>C40*(1+D36)</f>
        <v>434.50000000000006</v>
      </c>
      <c r="E40" s="13">
        <f>C40*(1+E36)</f>
        <v>513.5</v>
      </c>
      <c r="F40" s="12">
        <v>1</v>
      </c>
      <c r="G40" s="5">
        <v>2</v>
      </c>
      <c r="H40" s="41">
        <v>425</v>
      </c>
      <c r="I40" s="5">
        <f>H40*(1+I36)</f>
        <v>467.50000000000006</v>
      </c>
      <c r="J40" s="13">
        <f>H40*(1+J36)</f>
        <v>552.5</v>
      </c>
      <c r="K40" s="13">
        <v>1</v>
      </c>
      <c r="L40" s="7">
        <v>2</v>
      </c>
      <c r="M40" s="41">
        <v>455</v>
      </c>
      <c r="N40" s="5">
        <f>M40*(1+N36)</f>
        <v>500.50000000000006</v>
      </c>
      <c r="O40" s="13">
        <f>M40*(1+O36)</f>
        <v>591.5</v>
      </c>
      <c r="Q40" s="29">
        <f>AVERAGE(C40:E50,H40:J50,M40:O50)</f>
        <v>552.89351851851848</v>
      </c>
      <c r="R40" s="29">
        <v>462.84259259259261</v>
      </c>
    </row>
    <row r="41" spans="1:18" x14ac:dyDescent="0.2">
      <c r="A41" s="12">
        <v>2</v>
      </c>
      <c r="B41" s="5">
        <v>2</v>
      </c>
      <c r="C41" s="5">
        <f>C$40+(C$50-C$40)*$K40/10</f>
        <v>408.82499999999999</v>
      </c>
      <c r="D41" s="5">
        <f>D$40+(D$48-D$40)*$K40/8</f>
        <v>454.25000000000006</v>
      </c>
      <c r="E41" s="13">
        <f>E$40+(E$46-E$40)*$K40/6</f>
        <v>539.83333333333337</v>
      </c>
      <c r="F41" s="12">
        <v>2</v>
      </c>
      <c r="G41" s="5">
        <v>2</v>
      </c>
      <c r="H41" s="5">
        <f>H$40+(H$50-H$40)*$K40/10</f>
        <v>439.875</v>
      </c>
      <c r="I41" s="5">
        <f>I$40+(I$48-I$40)*$K40/8</f>
        <v>488.75000000000006</v>
      </c>
      <c r="J41" s="13">
        <f>J$40+(J$46-J$40)*$K40/6</f>
        <v>580.83333333333337</v>
      </c>
      <c r="K41" s="13">
        <v>2</v>
      </c>
      <c r="L41" s="7">
        <v>2</v>
      </c>
      <c r="M41" s="5">
        <f>M$40+(M$50-M$40)*$K40/10</f>
        <v>470.92500000000001</v>
      </c>
      <c r="N41" s="5">
        <f>N$40+(N$48-N$40)*$K40/8</f>
        <v>523.25</v>
      </c>
      <c r="O41" s="13">
        <f>O$40+(O$46-O$40)*$K40/6</f>
        <v>621.83333333333337</v>
      </c>
      <c r="Q41" s="29" t="s">
        <v>17</v>
      </c>
    </row>
    <row r="42" spans="1:18" x14ac:dyDescent="0.2">
      <c r="A42" s="12">
        <v>3</v>
      </c>
      <c r="B42" s="5">
        <v>2</v>
      </c>
      <c r="C42" s="5">
        <f t="shared" ref="C42:C49" si="23">C$40+(C$50-C$40)*$K41/10</f>
        <v>422.65</v>
      </c>
      <c r="D42" s="5">
        <f t="shared" ref="D42:D47" si="24">D$40+(D$48-D$40)*$K41/8</f>
        <v>474.00000000000006</v>
      </c>
      <c r="E42" s="13">
        <f t="shared" ref="E42:E45" si="25">E$40+(E$46-E$40)*$K41/6</f>
        <v>566.16666666666663</v>
      </c>
      <c r="F42" s="12">
        <v>3</v>
      </c>
      <c r="G42" s="5">
        <v>2</v>
      </c>
      <c r="H42" s="5">
        <f t="shared" ref="H42:H49" si="26">H$40+(H$50-H$40)*$K41/10</f>
        <v>454.75</v>
      </c>
      <c r="I42" s="5">
        <f t="shared" ref="I42:I47" si="27">I$40+(I$48-I$40)*$K41/8</f>
        <v>510.00000000000006</v>
      </c>
      <c r="J42" s="13">
        <f t="shared" ref="J42:J45" si="28">J$40+(J$46-J$40)*$K41/6</f>
        <v>609.16666666666663</v>
      </c>
      <c r="K42" s="13">
        <v>3</v>
      </c>
      <c r="L42" s="7">
        <v>2</v>
      </c>
      <c r="M42" s="5">
        <f t="shared" ref="M42:M49" si="29">M$40+(M$50-M$40)*$K41/10</f>
        <v>486.85</v>
      </c>
      <c r="N42" s="5">
        <f t="shared" ref="N42:N47" si="30">N$40+(N$48-N$40)*$K41/8</f>
        <v>546</v>
      </c>
      <c r="O42" s="13">
        <f t="shared" ref="O42:O45" si="31">O$40+(O$46-O$40)*$K41/6</f>
        <v>652.16666666666663</v>
      </c>
      <c r="Q42" s="29">
        <f>Q38/R40*Q40-Q38</f>
        <v>3583147.2093595304</v>
      </c>
      <c r="R42" s="40" t="s">
        <v>28</v>
      </c>
    </row>
    <row r="43" spans="1:18" x14ac:dyDescent="0.2">
      <c r="A43" s="12">
        <v>4</v>
      </c>
      <c r="B43" s="5">
        <v>2</v>
      </c>
      <c r="C43" s="5">
        <f t="shared" si="23"/>
        <v>436.47500000000002</v>
      </c>
      <c r="D43" s="5">
        <f t="shared" si="24"/>
        <v>493.75000000000006</v>
      </c>
      <c r="E43" s="13">
        <f t="shared" si="25"/>
        <v>592.5</v>
      </c>
      <c r="F43" s="12">
        <v>4</v>
      </c>
      <c r="G43" s="5">
        <v>2</v>
      </c>
      <c r="H43" s="5">
        <f t="shared" si="26"/>
        <v>469.625</v>
      </c>
      <c r="I43" s="5">
        <f t="shared" si="27"/>
        <v>531.25</v>
      </c>
      <c r="J43" s="13">
        <f t="shared" si="28"/>
        <v>637.5</v>
      </c>
      <c r="K43" s="13">
        <v>4</v>
      </c>
      <c r="L43" s="7">
        <v>2</v>
      </c>
      <c r="M43" s="5">
        <f t="shared" si="29"/>
        <v>502.77499999999998</v>
      </c>
      <c r="N43" s="5">
        <f t="shared" si="30"/>
        <v>568.75</v>
      </c>
      <c r="O43" s="13">
        <f t="shared" si="31"/>
        <v>682.5</v>
      </c>
      <c r="Q43" s="29" t="s">
        <v>22</v>
      </c>
    </row>
    <row r="44" spans="1:18" x14ac:dyDescent="0.2">
      <c r="A44" s="12">
        <v>5</v>
      </c>
      <c r="B44" s="5">
        <v>2</v>
      </c>
      <c r="C44" s="5">
        <f t="shared" si="23"/>
        <v>450.3</v>
      </c>
      <c r="D44" s="5">
        <f t="shared" si="24"/>
        <v>513.5</v>
      </c>
      <c r="E44" s="13">
        <f t="shared" si="25"/>
        <v>618.83333333333337</v>
      </c>
      <c r="F44" s="12">
        <v>5</v>
      </c>
      <c r="G44" s="5">
        <v>2</v>
      </c>
      <c r="H44" s="5">
        <f t="shared" si="26"/>
        <v>484.5</v>
      </c>
      <c r="I44" s="5">
        <f t="shared" si="27"/>
        <v>552.5</v>
      </c>
      <c r="J44" s="13">
        <f t="shared" si="28"/>
        <v>665.83333333333337</v>
      </c>
      <c r="K44" s="13">
        <v>5</v>
      </c>
      <c r="L44" s="7">
        <v>2</v>
      </c>
      <c r="M44" s="5">
        <f t="shared" si="29"/>
        <v>518.70000000000005</v>
      </c>
      <c r="N44" s="5">
        <f t="shared" si="30"/>
        <v>591.5</v>
      </c>
      <c r="O44" s="13">
        <f t="shared" si="31"/>
        <v>712.83333333333337</v>
      </c>
      <c r="Q44" s="46">
        <f>Q42/Q38</f>
        <v>0.19456058575229546</v>
      </c>
    </row>
    <row r="45" spans="1:18" x14ac:dyDescent="0.2">
      <c r="A45" s="12">
        <v>6</v>
      </c>
      <c r="B45" s="5">
        <v>2</v>
      </c>
      <c r="C45" s="5">
        <f t="shared" si="23"/>
        <v>464.125</v>
      </c>
      <c r="D45" s="5">
        <f t="shared" si="24"/>
        <v>533.25</v>
      </c>
      <c r="E45" s="13">
        <f t="shared" si="25"/>
        <v>645.16666666666663</v>
      </c>
      <c r="F45" s="12">
        <v>6</v>
      </c>
      <c r="G45" s="5">
        <v>2</v>
      </c>
      <c r="H45" s="5">
        <f t="shared" si="26"/>
        <v>499.375</v>
      </c>
      <c r="I45" s="5">
        <f t="shared" si="27"/>
        <v>573.75</v>
      </c>
      <c r="J45" s="13">
        <f t="shared" si="28"/>
        <v>694.16666666666663</v>
      </c>
      <c r="K45" s="13">
        <v>6</v>
      </c>
      <c r="L45" s="7">
        <v>2</v>
      </c>
      <c r="M45" s="5">
        <f t="shared" si="29"/>
        <v>534.625</v>
      </c>
      <c r="N45" s="5">
        <f t="shared" si="30"/>
        <v>614.25</v>
      </c>
      <c r="O45" s="13">
        <f t="shared" si="31"/>
        <v>743.16666666666663</v>
      </c>
    </row>
    <row r="46" spans="1:18" x14ac:dyDescent="0.2">
      <c r="A46" s="12">
        <v>7</v>
      </c>
      <c r="B46" s="5">
        <v>2</v>
      </c>
      <c r="C46" s="5">
        <f t="shared" si="23"/>
        <v>477.95</v>
      </c>
      <c r="D46" s="5">
        <f t="shared" si="24"/>
        <v>553</v>
      </c>
      <c r="E46" s="13">
        <f>C40*(1+E37)</f>
        <v>671.5</v>
      </c>
      <c r="F46" s="12">
        <v>7</v>
      </c>
      <c r="G46" s="5">
        <v>2</v>
      </c>
      <c r="H46" s="5">
        <f t="shared" si="26"/>
        <v>514.25</v>
      </c>
      <c r="I46" s="5">
        <f t="shared" si="27"/>
        <v>595</v>
      </c>
      <c r="J46" s="13">
        <f>H40*(1+J37)</f>
        <v>722.5</v>
      </c>
      <c r="K46" s="13">
        <v>7</v>
      </c>
      <c r="L46" s="7">
        <v>2</v>
      </c>
      <c r="M46" s="5">
        <f t="shared" si="29"/>
        <v>550.54999999999995</v>
      </c>
      <c r="N46" s="5">
        <f t="shared" si="30"/>
        <v>637</v>
      </c>
      <c r="O46" s="13">
        <f>M40*(1+O37)</f>
        <v>773.5</v>
      </c>
    </row>
    <row r="47" spans="1:18" x14ac:dyDescent="0.2">
      <c r="A47" s="12">
        <v>8</v>
      </c>
      <c r="B47" s="5">
        <v>4</v>
      </c>
      <c r="C47" s="5">
        <f t="shared" si="23"/>
        <v>491.77499999999998</v>
      </c>
      <c r="D47" s="5">
        <f t="shared" si="24"/>
        <v>572.75</v>
      </c>
      <c r="E47" s="13"/>
      <c r="F47" s="12">
        <v>8</v>
      </c>
      <c r="G47" s="5">
        <v>4</v>
      </c>
      <c r="H47" s="5">
        <f t="shared" si="26"/>
        <v>529.125</v>
      </c>
      <c r="I47" s="5">
        <f t="shared" si="27"/>
        <v>616.25</v>
      </c>
      <c r="J47" s="13"/>
      <c r="K47" s="13">
        <v>8</v>
      </c>
      <c r="L47" s="7">
        <v>4</v>
      </c>
      <c r="M47" s="5">
        <f t="shared" si="29"/>
        <v>566.47500000000002</v>
      </c>
      <c r="N47" s="5">
        <f t="shared" si="30"/>
        <v>659.75</v>
      </c>
      <c r="O47" s="13"/>
    </row>
    <row r="48" spans="1:18" x14ac:dyDescent="0.2">
      <c r="A48" s="12">
        <v>9</v>
      </c>
      <c r="B48" s="5">
        <v>4</v>
      </c>
      <c r="C48" s="5">
        <f t="shared" si="23"/>
        <v>505.6</v>
      </c>
      <c r="D48" s="5">
        <f>C40*(1+D37)</f>
        <v>592.5</v>
      </c>
      <c r="E48" s="13"/>
      <c r="F48" s="12">
        <v>9</v>
      </c>
      <c r="G48" s="5">
        <v>4</v>
      </c>
      <c r="H48" s="5">
        <f t="shared" si="26"/>
        <v>544</v>
      </c>
      <c r="I48" s="5">
        <f>H40*(1+I37)</f>
        <v>637.5</v>
      </c>
      <c r="J48" s="13"/>
      <c r="K48" s="13">
        <v>9</v>
      </c>
      <c r="L48" s="7">
        <v>4</v>
      </c>
      <c r="M48" s="5">
        <f t="shared" si="29"/>
        <v>582.4</v>
      </c>
      <c r="N48" s="5">
        <f t="shared" ref="N48" si="32">M40*(1+N37)</f>
        <v>682.5</v>
      </c>
      <c r="O48" s="13"/>
    </row>
    <row r="49" spans="1:18" x14ac:dyDescent="0.2">
      <c r="A49" s="12">
        <v>10</v>
      </c>
      <c r="B49" s="5">
        <v>4</v>
      </c>
      <c r="C49" s="5">
        <f t="shared" si="23"/>
        <v>519.42499999999995</v>
      </c>
      <c r="D49" s="5"/>
      <c r="E49" s="13"/>
      <c r="F49" s="12">
        <v>10</v>
      </c>
      <c r="G49" s="5">
        <v>4</v>
      </c>
      <c r="H49" s="5">
        <f t="shared" si="26"/>
        <v>558.875</v>
      </c>
      <c r="I49" s="5"/>
      <c r="J49" s="13"/>
      <c r="K49" s="13">
        <v>10</v>
      </c>
      <c r="L49" s="7">
        <v>4</v>
      </c>
      <c r="M49" s="5">
        <f t="shared" si="29"/>
        <v>598.32500000000005</v>
      </c>
      <c r="N49" s="5"/>
      <c r="O49" s="13"/>
      <c r="Q49" s="29">
        <f>445*5.4</f>
        <v>2403</v>
      </c>
    </row>
    <row r="50" spans="1:18" ht="15.75" thickBot="1" x14ac:dyDescent="0.25">
      <c r="A50" s="14">
        <v>11</v>
      </c>
      <c r="B50" s="15">
        <v>4</v>
      </c>
      <c r="C50" s="15">
        <f>C40*(1+C37)</f>
        <v>533.25</v>
      </c>
      <c r="D50" s="15"/>
      <c r="E50" s="16"/>
      <c r="F50" s="14">
        <v>11</v>
      </c>
      <c r="G50" s="15">
        <v>4</v>
      </c>
      <c r="H50" s="15">
        <f>H40*(1+H37)</f>
        <v>573.75</v>
      </c>
      <c r="I50" s="15"/>
      <c r="J50" s="16"/>
      <c r="K50" s="16">
        <v>11</v>
      </c>
      <c r="L50" s="20">
        <v>4</v>
      </c>
      <c r="M50" s="15">
        <f>M40*(1+M37)</f>
        <v>614.25</v>
      </c>
      <c r="N50" s="15"/>
      <c r="O50" s="16"/>
      <c r="Q50" s="29">
        <f>Q49*0.75</f>
        <v>1802.25</v>
      </c>
    </row>
    <row r="52" spans="1:18" x14ac:dyDescent="0.2">
      <c r="B52" s="2" t="s">
        <v>8</v>
      </c>
    </row>
    <row r="53" spans="1:18" x14ac:dyDescent="0.2">
      <c r="B53" s="21" t="s">
        <v>10</v>
      </c>
      <c r="C53" s="42">
        <v>0</v>
      </c>
      <c r="D53" s="42">
        <v>0.1</v>
      </c>
      <c r="E53" s="42">
        <v>0.3</v>
      </c>
      <c r="F53" s="42"/>
      <c r="G53" s="42"/>
      <c r="H53" s="42">
        <v>0</v>
      </c>
      <c r="I53" s="42">
        <v>0.1</v>
      </c>
      <c r="J53" s="42">
        <v>0.3</v>
      </c>
      <c r="K53" s="42"/>
      <c r="L53" s="42"/>
      <c r="M53" s="42">
        <v>0</v>
      </c>
      <c r="N53" s="42">
        <v>0.1</v>
      </c>
      <c r="O53" s="42">
        <v>0.3</v>
      </c>
    </row>
    <row r="54" spans="1:18" ht="15.75" thickBot="1" x14ac:dyDescent="0.25">
      <c r="C54" s="42">
        <v>0.35</v>
      </c>
      <c r="D54" s="42">
        <v>0.5</v>
      </c>
      <c r="E54" s="42">
        <v>0.7</v>
      </c>
      <c r="F54" s="42"/>
      <c r="G54" s="42"/>
      <c r="H54" s="42">
        <v>0.35</v>
      </c>
      <c r="I54" s="42">
        <v>0.5</v>
      </c>
      <c r="J54" s="42">
        <v>0.7</v>
      </c>
      <c r="K54" s="42"/>
      <c r="L54" s="42"/>
      <c r="M54" s="42">
        <v>0.35</v>
      </c>
      <c r="N54" s="42">
        <v>0.5</v>
      </c>
      <c r="O54" s="42">
        <v>0.7</v>
      </c>
    </row>
    <row r="55" spans="1:18" x14ac:dyDescent="0.2">
      <c r="A55" s="49" t="s">
        <v>0</v>
      </c>
      <c r="B55" s="51" t="s">
        <v>1</v>
      </c>
      <c r="C55" s="8" t="s">
        <v>2</v>
      </c>
      <c r="D55" s="8" t="s">
        <v>3</v>
      </c>
      <c r="E55" s="18" t="s">
        <v>4</v>
      </c>
      <c r="F55" s="17" t="s">
        <v>0</v>
      </c>
      <c r="G55" s="51" t="s">
        <v>1</v>
      </c>
      <c r="H55" s="8" t="s">
        <v>2</v>
      </c>
      <c r="I55" s="8" t="s">
        <v>3</v>
      </c>
      <c r="J55" s="8" t="s">
        <v>4</v>
      </c>
      <c r="K55" s="9" t="s">
        <v>0</v>
      </c>
      <c r="L55" s="53" t="s">
        <v>1</v>
      </c>
      <c r="M55" s="8" t="s">
        <v>2</v>
      </c>
      <c r="N55" s="8" t="s">
        <v>3</v>
      </c>
      <c r="O55" s="9" t="s">
        <v>4</v>
      </c>
      <c r="Q55" s="29">
        <v>63004268</v>
      </c>
      <c r="R55" s="40" t="s">
        <v>28</v>
      </c>
    </row>
    <row r="56" spans="1:18" x14ac:dyDescent="0.2">
      <c r="A56" s="50"/>
      <c r="B56" s="52"/>
      <c r="C56" s="4"/>
      <c r="D56" s="4"/>
      <c r="E56" s="6"/>
      <c r="F56" s="10"/>
      <c r="G56" s="52"/>
      <c r="H56" s="4"/>
      <c r="I56" s="4"/>
      <c r="J56" s="4"/>
      <c r="K56" s="11"/>
      <c r="L56" s="54"/>
      <c r="M56" s="4"/>
      <c r="N56" s="4"/>
      <c r="O56" s="19"/>
      <c r="Q56" s="29" t="s">
        <v>16</v>
      </c>
      <c r="R56" s="29" t="s">
        <v>19</v>
      </c>
    </row>
    <row r="57" spans="1:18" x14ac:dyDescent="0.2">
      <c r="A57" s="12">
        <v>1</v>
      </c>
      <c r="B57" s="5">
        <v>2</v>
      </c>
      <c r="C57" s="41">
        <v>445</v>
      </c>
      <c r="D57" s="5">
        <f>C57*(1+D53)</f>
        <v>489.50000000000006</v>
      </c>
      <c r="E57" s="13">
        <f>C57*(1+E53)</f>
        <v>578.5</v>
      </c>
      <c r="F57" s="12">
        <v>1</v>
      </c>
      <c r="G57" s="5">
        <v>2</v>
      </c>
      <c r="H57" s="41">
        <v>505</v>
      </c>
      <c r="I57" s="5">
        <f>H57*(1+I53)</f>
        <v>555.5</v>
      </c>
      <c r="J57" s="13">
        <f>H57*(1+J53)</f>
        <v>656.5</v>
      </c>
      <c r="K57" s="13">
        <v>1</v>
      </c>
      <c r="L57" s="7">
        <v>2</v>
      </c>
      <c r="M57" s="41">
        <v>565</v>
      </c>
      <c r="N57" s="5">
        <f>M57*(1+N53)</f>
        <v>621.5</v>
      </c>
      <c r="O57" s="13">
        <f>M57*(1+O53)</f>
        <v>734.5</v>
      </c>
      <c r="Q57" s="29">
        <f>AVERAGE(C57:E67,H57:J67,M57:O67)</f>
        <v>656.96759259259261</v>
      </c>
      <c r="R57" s="29">
        <v>563.79320987654307</v>
      </c>
    </row>
    <row r="58" spans="1:18" x14ac:dyDescent="0.2">
      <c r="A58" s="12">
        <v>2</v>
      </c>
      <c r="B58" s="5">
        <v>2</v>
      </c>
      <c r="C58" s="5">
        <f>C$57+(C$67-C$57)*$K57/10</f>
        <v>460.57499999999999</v>
      </c>
      <c r="D58" s="5">
        <f>D$57+(D$65-D$57)*$K57/8</f>
        <v>511.75000000000006</v>
      </c>
      <c r="E58" s="13">
        <f>E$57+(E$63-E$57)*$K57/6</f>
        <v>608.16666666666663</v>
      </c>
      <c r="F58" s="12">
        <v>2</v>
      </c>
      <c r="G58" s="5">
        <v>2</v>
      </c>
      <c r="H58" s="5">
        <f>H$57+(H$67-H$57)*$K57/10</f>
        <v>522.67499999999995</v>
      </c>
      <c r="I58" s="5">
        <f>I$57+(I$65-I$57)*$K57/8</f>
        <v>580.75</v>
      </c>
      <c r="J58" s="13">
        <f>J$57+(J$63-J$57)*$K57/6</f>
        <v>690.16666666666663</v>
      </c>
      <c r="K58" s="13">
        <v>2</v>
      </c>
      <c r="L58" s="7">
        <v>2</v>
      </c>
      <c r="M58" s="5">
        <f>M$57+(M$67-M$57)*$K57/10</f>
        <v>584.77499999999998</v>
      </c>
      <c r="N58" s="5">
        <f>N$57+(N$65-N$57)*$K57/8</f>
        <v>649.75</v>
      </c>
      <c r="O58" s="13">
        <f>O$57+(O$63-O$57)*$K57/6</f>
        <v>772.16666666666663</v>
      </c>
      <c r="Q58" s="29" t="s">
        <v>17</v>
      </c>
    </row>
    <row r="59" spans="1:18" x14ac:dyDescent="0.2">
      <c r="A59" s="12">
        <v>3</v>
      </c>
      <c r="B59" s="5">
        <v>2</v>
      </c>
      <c r="C59" s="5">
        <f t="shared" ref="C59:C66" si="33">C$57+(C$67-C$57)*$K58/10</f>
        <v>476.15</v>
      </c>
      <c r="D59" s="5">
        <f t="shared" ref="D59:D64" si="34">D$57+(D$65-D$57)*$K58/8</f>
        <v>534</v>
      </c>
      <c r="E59" s="13">
        <f t="shared" ref="E59:E62" si="35">E$57+(E$63-E$57)*$K58/6</f>
        <v>637.83333333333337</v>
      </c>
      <c r="F59" s="12">
        <v>3</v>
      </c>
      <c r="G59" s="5">
        <v>2</v>
      </c>
      <c r="H59" s="5">
        <f t="shared" ref="H59:H66" si="36">H$57+(H$67-H$57)*$K58/10</f>
        <v>540.35</v>
      </c>
      <c r="I59" s="5">
        <f t="shared" ref="I59:I64" si="37">I$57+(I$65-I$57)*$K58/8</f>
        <v>606</v>
      </c>
      <c r="J59" s="13">
        <f t="shared" ref="J59:J62" si="38">J$57+(J$63-J$57)*$K58/6</f>
        <v>723.83333333333337</v>
      </c>
      <c r="K59" s="13">
        <v>3</v>
      </c>
      <c r="L59" s="7">
        <v>2</v>
      </c>
      <c r="M59" s="5">
        <f t="shared" ref="M59:M66" si="39">M$57+(M$67-M$57)*$K58/10</f>
        <v>604.54999999999995</v>
      </c>
      <c r="N59" s="5">
        <f t="shared" ref="N59:N64" si="40">N$57+(N$65-N$57)*$K58/8</f>
        <v>678</v>
      </c>
      <c r="O59" s="13">
        <f t="shared" ref="O59:O62" si="41">O$57+(O$63-O$57)*$K58/6</f>
        <v>809.83333333333337</v>
      </c>
      <c r="Q59" s="29">
        <f>Q55/R57*Q57-Q55</f>
        <v>10412299.539155543</v>
      </c>
      <c r="R59" s="40" t="s">
        <v>28</v>
      </c>
    </row>
    <row r="60" spans="1:18" x14ac:dyDescent="0.2">
      <c r="A60" s="12">
        <v>4</v>
      </c>
      <c r="B60" s="5">
        <v>2</v>
      </c>
      <c r="C60" s="5">
        <f t="shared" si="33"/>
        <v>491.72500000000002</v>
      </c>
      <c r="D60" s="5">
        <f t="shared" si="34"/>
        <v>556.25</v>
      </c>
      <c r="E60" s="13">
        <f t="shared" si="35"/>
        <v>667.5</v>
      </c>
      <c r="F60" s="12">
        <v>4</v>
      </c>
      <c r="G60" s="5">
        <v>2</v>
      </c>
      <c r="H60" s="5">
        <f t="shared" si="36"/>
        <v>558.02499999999998</v>
      </c>
      <c r="I60" s="5">
        <f t="shared" si="37"/>
        <v>631.25</v>
      </c>
      <c r="J60" s="13">
        <f t="shared" si="38"/>
        <v>757.5</v>
      </c>
      <c r="K60" s="13">
        <v>4</v>
      </c>
      <c r="L60" s="7">
        <v>2</v>
      </c>
      <c r="M60" s="5">
        <f t="shared" si="39"/>
        <v>624.32500000000005</v>
      </c>
      <c r="N60" s="5">
        <f t="shared" si="40"/>
        <v>706.25</v>
      </c>
      <c r="O60" s="13">
        <f t="shared" si="41"/>
        <v>847.5</v>
      </c>
      <c r="Q60" s="29" t="s">
        <v>22</v>
      </c>
    </row>
    <row r="61" spans="1:18" x14ac:dyDescent="0.2">
      <c r="A61" s="12">
        <v>5</v>
      </c>
      <c r="B61" s="5">
        <v>2</v>
      </c>
      <c r="C61" s="5">
        <f t="shared" si="33"/>
        <v>507.3</v>
      </c>
      <c r="D61" s="5">
        <f t="shared" si="34"/>
        <v>578.5</v>
      </c>
      <c r="E61" s="13">
        <f t="shared" si="35"/>
        <v>697.16666666666663</v>
      </c>
      <c r="F61" s="12">
        <v>5</v>
      </c>
      <c r="G61" s="5">
        <v>2</v>
      </c>
      <c r="H61" s="5">
        <f t="shared" si="36"/>
        <v>575.70000000000005</v>
      </c>
      <c r="I61" s="5">
        <f t="shared" si="37"/>
        <v>656.5</v>
      </c>
      <c r="J61" s="13">
        <f t="shared" si="38"/>
        <v>791.16666666666663</v>
      </c>
      <c r="K61" s="13">
        <v>5</v>
      </c>
      <c r="L61" s="7">
        <v>2</v>
      </c>
      <c r="M61" s="5">
        <f t="shared" si="39"/>
        <v>644.1</v>
      </c>
      <c r="N61" s="5">
        <f t="shared" si="40"/>
        <v>734.5</v>
      </c>
      <c r="O61" s="13">
        <f t="shared" si="41"/>
        <v>885.16666666666663</v>
      </c>
      <c r="Q61" s="46">
        <f>Q59/Q55</f>
        <v>0.16526339992007436</v>
      </c>
    </row>
    <row r="62" spans="1:18" x14ac:dyDescent="0.2">
      <c r="A62" s="12">
        <v>6</v>
      </c>
      <c r="B62" s="5">
        <v>2</v>
      </c>
      <c r="C62" s="5">
        <f t="shared" si="33"/>
        <v>522.875</v>
      </c>
      <c r="D62" s="5">
        <f t="shared" si="34"/>
        <v>600.75</v>
      </c>
      <c r="E62" s="13">
        <f t="shared" si="35"/>
        <v>726.83333333333337</v>
      </c>
      <c r="F62" s="12">
        <v>6</v>
      </c>
      <c r="G62" s="5">
        <v>2</v>
      </c>
      <c r="H62" s="5">
        <f t="shared" si="36"/>
        <v>593.375</v>
      </c>
      <c r="I62" s="5">
        <f t="shared" si="37"/>
        <v>681.75</v>
      </c>
      <c r="J62" s="13">
        <f t="shared" si="38"/>
        <v>824.83333333333337</v>
      </c>
      <c r="K62" s="13">
        <v>6</v>
      </c>
      <c r="L62" s="7">
        <v>2</v>
      </c>
      <c r="M62" s="5">
        <f t="shared" si="39"/>
        <v>663.875</v>
      </c>
      <c r="N62" s="5">
        <f t="shared" si="40"/>
        <v>762.75</v>
      </c>
      <c r="O62" s="13">
        <f t="shared" si="41"/>
        <v>922.83333333333337</v>
      </c>
    </row>
    <row r="63" spans="1:18" x14ac:dyDescent="0.2">
      <c r="A63" s="12">
        <v>7</v>
      </c>
      <c r="B63" s="5">
        <v>2</v>
      </c>
      <c r="C63" s="5">
        <f t="shared" si="33"/>
        <v>538.45000000000005</v>
      </c>
      <c r="D63" s="5">
        <f t="shared" si="34"/>
        <v>623</v>
      </c>
      <c r="E63" s="13">
        <f>C57*(1+E54)</f>
        <v>756.5</v>
      </c>
      <c r="F63" s="12">
        <v>7</v>
      </c>
      <c r="G63" s="5">
        <v>2</v>
      </c>
      <c r="H63" s="5">
        <f t="shared" si="36"/>
        <v>611.04999999999995</v>
      </c>
      <c r="I63" s="5">
        <f t="shared" si="37"/>
        <v>707</v>
      </c>
      <c r="J63" s="13">
        <f>H57*(1+J54)</f>
        <v>858.5</v>
      </c>
      <c r="K63" s="13">
        <v>7</v>
      </c>
      <c r="L63" s="7">
        <v>2</v>
      </c>
      <c r="M63" s="5">
        <f t="shared" si="39"/>
        <v>683.65</v>
      </c>
      <c r="N63" s="5">
        <f t="shared" si="40"/>
        <v>791</v>
      </c>
      <c r="O63" s="13">
        <f>M57*(1+O54)</f>
        <v>960.5</v>
      </c>
    </row>
    <row r="64" spans="1:18" x14ac:dyDescent="0.2">
      <c r="A64" s="12">
        <v>8</v>
      </c>
      <c r="B64" s="5">
        <v>4</v>
      </c>
      <c r="C64" s="5">
        <f t="shared" si="33"/>
        <v>554.02499999999998</v>
      </c>
      <c r="D64" s="5">
        <f t="shared" si="34"/>
        <v>645.25</v>
      </c>
      <c r="E64" s="13"/>
      <c r="F64" s="12">
        <v>8</v>
      </c>
      <c r="G64" s="5">
        <v>4</v>
      </c>
      <c r="H64" s="5">
        <f t="shared" si="36"/>
        <v>628.72500000000002</v>
      </c>
      <c r="I64" s="5">
        <f t="shared" si="37"/>
        <v>732.25</v>
      </c>
      <c r="J64" s="13"/>
      <c r="K64" s="13">
        <v>8</v>
      </c>
      <c r="L64" s="7">
        <v>4</v>
      </c>
      <c r="M64" s="5">
        <f t="shared" si="39"/>
        <v>703.42499999999995</v>
      </c>
      <c r="N64" s="5">
        <f t="shared" si="40"/>
        <v>819.25</v>
      </c>
      <c r="O64" s="13"/>
    </row>
    <row r="65" spans="1:18" x14ac:dyDescent="0.2">
      <c r="A65" s="12">
        <v>9</v>
      </c>
      <c r="B65" s="5">
        <v>4</v>
      </c>
      <c r="C65" s="5">
        <f t="shared" si="33"/>
        <v>569.6</v>
      </c>
      <c r="D65" s="5">
        <f>C57*(1+D54)</f>
        <v>667.5</v>
      </c>
      <c r="E65" s="13"/>
      <c r="F65" s="12">
        <v>9</v>
      </c>
      <c r="G65" s="5">
        <v>4</v>
      </c>
      <c r="H65" s="5">
        <f t="shared" si="36"/>
        <v>646.4</v>
      </c>
      <c r="I65" s="5">
        <f>H57*(1+I54)</f>
        <v>757.5</v>
      </c>
      <c r="J65" s="13"/>
      <c r="K65" s="13">
        <v>9</v>
      </c>
      <c r="L65" s="7">
        <v>4</v>
      </c>
      <c r="M65" s="5">
        <f t="shared" si="39"/>
        <v>723.2</v>
      </c>
      <c r="N65" s="5">
        <f>M57*(1+N54)</f>
        <v>847.5</v>
      </c>
      <c r="O65" s="13"/>
    </row>
    <row r="66" spans="1:18" x14ac:dyDescent="0.2">
      <c r="A66" s="12">
        <v>10</v>
      </c>
      <c r="B66" s="5">
        <v>4</v>
      </c>
      <c r="C66" s="5">
        <f t="shared" si="33"/>
        <v>585.17499999999995</v>
      </c>
      <c r="D66" s="5"/>
      <c r="E66" s="13"/>
      <c r="F66" s="12">
        <v>10</v>
      </c>
      <c r="G66" s="5">
        <v>4</v>
      </c>
      <c r="H66" s="5">
        <f t="shared" si="36"/>
        <v>664.07500000000005</v>
      </c>
      <c r="I66" s="5"/>
      <c r="J66" s="13"/>
      <c r="K66" s="13">
        <v>10</v>
      </c>
      <c r="L66" s="7">
        <v>4</v>
      </c>
      <c r="M66" s="5">
        <f t="shared" si="39"/>
        <v>742.97500000000002</v>
      </c>
      <c r="N66" s="5"/>
      <c r="O66" s="13"/>
    </row>
    <row r="67" spans="1:18" ht="15.75" thickBot="1" x14ac:dyDescent="0.25">
      <c r="A67" s="14">
        <v>11</v>
      </c>
      <c r="B67" s="15">
        <v>4</v>
      </c>
      <c r="C67" s="15">
        <f>C57*(1+C54)</f>
        <v>600.75</v>
      </c>
      <c r="D67" s="15"/>
      <c r="E67" s="16"/>
      <c r="F67" s="14">
        <v>11</v>
      </c>
      <c r="G67" s="15">
        <v>4</v>
      </c>
      <c r="H67" s="15">
        <f>H57*(1+H54)</f>
        <v>681.75</v>
      </c>
      <c r="I67" s="15"/>
      <c r="J67" s="16"/>
      <c r="K67" s="16">
        <v>11</v>
      </c>
      <c r="L67" s="20">
        <v>4</v>
      </c>
      <c r="M67" s="15">
        <f>M57*(1+M54)</f>
        <v>762.75</v>
      </c>
      <c r="N67" s="15"/>
      <c r="O67" s="16"/>
    </row>
    <row r="69" spans="1:18" x14ac:dyDescent="0.2">
      <c r="B69" s="2" t="s">
        <v>9</v>
      </c>
    </row>
    <row r="70" spans="1:18" x14ac:dyDescent="0.2">
      <c r="B70" s="21" t="s">
        <v>10</v>
      </c>
      <c r="C70" s="42">
        <v>0</v>
      </c>
      <c r="D70" s="42">
        <v>0.1</v>
      </c>
      <c r="E70" s="42">
        <v>0.3</v>
      </c>
      <c r="F70" s="42"/>
      <c r="G70" s="42"/>
      <c r="H70" s="42">
        <v>0</v>
      </c>
      <c r="I70" s="42">
        <v>0.1</v>
      </c>
      <c r="J70" s="42">
        <v>0.3</v>
      </c>
      <c r="K70" s="42"/>
      <c r="L70" s="42"/>
      <c r="M70" s="42">
        <v>0</v>
      </c>
      <c r="N70" s="42">
        <v>0.1</v>
      </c>
      <c r="O70" s="42">
        <v>0.3</v>
      </c>
    </row>
    <row r="71" spans="1:18" ht="15.75" thickBot="1" x14ac:dyDescent="0.25">
      <c r="C71" s="42">
        <v>0.3</v>
      </c>
      <c r="D71" s="42">
        <v>0.5</v>
      </c>
      <c r="E71" s="42">
        <v>0.7</v>
      </c>
      <c r="F71" s="42"/>
      <c r="G71" s="42"/>
      <c r="H71" s="42">
        <v>0.3</v>
      </c>
      <c r="I71" s="42">
        <v>0.5</v>
      </c>
      <c r="J71" s="42">
        <v>0.7</v>
      </c>
      <c r="K71" s="42"/>
      <c r="L71" s="42"/>
      <c r="M71" s="42">
        <v>0.3</v>
      </c>
      <c r="N71" s="42">
        <v>0.5</v>
      </c>
      <c r="O71" s="42">
        <v>0.7</v>
      </c>
    </row>
    <row r="72" spans="1:18" x14ac:dyDescent="0.2">
      <c r="A72" s="49" t="s">
        <v>0</v>
      </c>
      <c r="B72" s="51" t="s">
        <v>1</v>
      </c>
      <c r="C72" s="8" t="s">
        <v>2</v>
      </c>
      <c r="D72" s="8" t="s">
        <v>3</v>
      </c>
      <c r="E72" s="18" t="s">
        <v>4</v>
      </c>
      <c r="F72" s="17" t="s">
        <v>0</v>
      </c>
      <c r="G72" s="51" t="s">
        <v>1</v>
      </c>
      <c r="H72" s="8" t="s">
        <v>2</v>
      </c>
      <c r="I72" s="8" t="s">
        <v>3</v>
      </c>
      <c r="J72" s="8" t="s">
        <v>4</v>
      </c>
      <c r="K72" s="9" t="s">
        <v>0</v>
      </c>
      <c r="L72" s="53" t="s">
        <v>1</v>
      </c>
      <c r="M72" s="8" t="s">
        <v>2</v>
      </c>
      <c r="N72" s="8" t="s">
        <v>3</v>
      </c>
      <c r="O72" s="9" t="s">
        <v>4</v>
      </c>
      <c r="Q72" s="29">
        <v>10610539</v>
      </c>
      <c r="R72" s="40" t="s">
        <v>28</v>
      </c>
    </row>
    <row r="73" spans="1:18" x14ac:dyDescent="0.2">
      <c r="A73" s="50"/>
      <c r="B73" s="52"/>
      <c r="C73" s="4"/>
      <c r="D73" s="4"/>
      <c r="E73" s="6"/>
      <c r="F73" s="10"/>
      <c r="G73" s="52"/>
      <c r="H73" s="4"/>
      <c r="I73" s="4"/>
      <c r="J73" s="4"/>
      <c r="K73" s="11"/>
      <c r="L73" s="54"/>
      <c r="M73" s="4"/>
      <c r="N73" s="4"/>
      <c r="O73" s="19"/>
      <c r="Q73" s="29" t="s">
        <v>16</v>
      </c>
      <c r="R73" s="29" t="s">
        <v>19</v>
      </c>
    </row>
    <row r="74" spans="1:18" x14ac:dyDescent="0.2">
      <c r="A74" s="12">
        <v>1</v>
      </c>
      <c r="B74" s="5">
        <v>2</v>
      </c>
      <c r="C74" s="41">
        <v>645</v>
      </c>
      <c r="D74" s="5">
        <f>C74*(1+D70)</f>
        <v>709.50000000000011</v>
      </c>
      <c r="E74" s="13">
        <f>C74*(1+E70)</f>
        <v>838.5</v>
      </c>
      <c r="F74" s="12">
        <v>1</v>
      </c>
      <c r="G74" s="5">
        <v>2</v>
      </c>
      <c r="H74" s="41">
        <v>745</v>
      </c>
      <c r="I74" s="5">
        <f>H74*(1+I70)</f>
        <v>819.50000000000011</v>
      </c>
      <c r="J74" s="13">
        <f>H74*(1+J70)</f>
        <v>968.5</v>
      </c>
      <c r="K74" s="13">
        <v>1</v>
      </c>
      <c r="L74" s="7">
        <v>2</v>
      </c>
      <c r="M74" s="41">
        <v>845</v>
      </c>
      <c r="N74" s="5">
        <f>M74*(1+N70)</f>
        <v>929.50000000000011</v>
      </c>
      <c r="O74" s="13">
        <f>M74*(1+O70)</f>
        <v>1098.5</v>
      </c>
      <c r="Q74" s="29">
        <f>AVERAGE(C74:E84,H74:J84,M74:O84)</f>
        <v>961.60185185185208</v>
      </c>
      <c r="R74" s="29">
        <v>868.51851851851848</v>
      </c>
    </row>
    <row r="75" spans="1:18" x14ac:dyDescent="0.2">
      <c r="A75" s="12">
        <v>2</v>
      </c>
      <c r="B75" s="5">
        <v>2</v>
      </c>
      <c r="C75" s="5">
        <f>C$74+(C$84-C$74)*$K74/10</f>
        <v>664.35</v>
      </c>
      <c r="D75" s="5">
        <f>D$74+(D$82-D$74)*$K74/8</f>
        <v>741.75000000000011</v>
      </c>
      <c r="E75" s="13">
        <f>E$74+(E$80-E$74)*$K74/6</f>
        <v>881.5</v>
      </c>
      <c r="F75" s="12">
        <v>2</v>
      </c>
      <c r="G75" s="5">
        <v>2</v>
      </c>
      <c r="H75" s="5">
        <f>H$74+(H$84-H$74)*$K74/10</f>
        <v>767.35</v>
      </c>
      <c r="I75" s="5">
        <f>I$74+(I$82-I$74)*$K74/8</f>
        <v>856.75000000000011</v>
      </c>
      <c r="J75" s="13">
        <f>J$74+(J$80-J$74)*$K74/6</f>
        <v>1018.1666666666666</v>
      </c>
      <c r="K75" s="13">
        <v>2</v>
      </c>
      <c r="L75" s="7">
        <v>2</v>
      </c>
      <c r="M75" s="5">
        <f>M$74+(M$84-M$74)*$K74/10</f>
        <v>870.35</v>
      </c>
      <c r="N75" s="5">
        <f>N$74+(N$82-N$74)*$K74/8</f>
        <v>971.75000000000011</v>
      </c>
      <c r="O75" s="13">
        <f>O$74+(O$80-O$74)*$K74/6</f>
        <v>1154.8333333333333</v>
      </c>
      <c r="Q75" s="29" t="s">
        <v>17</v>
      </c>
    </row>
    <row r="76" spans="1:18" x14ac:dyDescent="0.2">
      <c r="A76" s="12">
        <v>3</v>
      </c>
      <c r="B76" s="5">
        <v>2</v>
      </c>
      <c r="C76" s="5">
        <f t="shared" ref="C76:C83" si="42">C$74+(C$84-C$74)*$K75/10</f>
        <v>683.7</v>
      </c>
      <c r="D76" s="5">
        <f t="shared" ref="D76:D81" si="43">D$74+(D$82-D$74)*$K75/8</f>
        <v>774.00000000000011</v>
      </c>
      <c r="E76" s="13">
        <f t="shared" ref="E76:E79" si="44">E$74+(E$80-E$74)*$K75/6</f>
        <v>924.5</v>
      </c>
      <c r="F76" s="12">
        <v>3</v>
      </c>
      <c r="G76" s="5">
        <v>2</v>
      </c>
      <c r="H76" s="5">
        <f t="shared" ref="H76:H83" si="45">H$74+(H$84-H$74)*$K75/10</f>
        <v>789.7</v>
      </c>
      <c r="I76" s="5">
        <f t="shared" ref="I76:I81" si="46">I$74+(I$82-I$74)*$K75/8</f>
        <v>894.00000000000011</v>
      </c>
      <c r="J76" s="13">
        <f t="shared" ref="J76:J79" si="47">J$74+(J$80-J$74)*$K75/6</f>
        <v>1067.8333333333333</v>
      </c>
      <c r="K76" s="13">
        <v>3</v>
      </c>
      <c r="L76" s="7">
        <v>2</v>
      </c>
      <c r="M76" s="5">
        <f t="shared" ref="M76:M83" si="48">M$74+(M$84-M$74)*$K75/10</f>
        <v>895.7</v>
      </c>
      <c r="N76" s="5">
        <f t="shared" ref="N76:N81" si="49">N$74+(N$82-N$74)*$K75/8</f>
        <v>1014.0000000000001</v>
      </c>
      <c r="O76" s="13">
        <f t="shared" ref="O76:O79" si="50">O$74+(O$80-O$74)*$K75/6</f>
        <v>1211.1666666666667</v>
      </c>
      <c r="Q76" s="29">
        <f>Q72/R74*Q74-Q72</f>
        <v>1137182.8205437139</v>
      </c>
      <c r="R76" s="40" t="s">
        <v>28</v>
      </c>
    </row>
    <row r="77" spans="1:18" x14ac:dyDescent="0.2">
      <c r="A77" s="12">
        <v>4</v>
      </c>
      <c r="B77" s="5">
        <v>2</v>
      </c>
      <c r="C77" s="5">
        <f t="shared" si="42"/>
        <v>703.05</v>
      </c>
      <c r="D77" s="5">
        <f t="shared" si="43"/>
        <v>806.25000000000011</v>
      </c>
      <c r="E77" s="13">
        <f t="shared" si="44"/>
        <v>967.5</v>
      </c>
      <c r="F77" s="12">
        <v>4</v>
      </c>
      <c r="G77" s="5">
        <v>2</v>
      </c>
      <c r="H77" s="5">
        <f t="shared" si="45"/>
        <v>812.05</v>
      </c>
      <c r="I77" s="5">
        <f t="shared" si="46"/>
        <v>931.25000000000011</v>
      </c>
      <c r="J77" s="13">
        <f t="shared" si="47"/>
        <v>1117.5</v>
      </c>
      <c r="K77" s="13">
        <v>4</v>
      </c>
      <c r="L77" s="7">
        <v>2</v>
      </c>
      <c r="M77" s="5">
        <f t="shared" si="48"/>
        <v>921.05</v>
      </c>
      <c r="N77" s="5">
        <f t="shared" si="49"/>
        <v>1056.25</v>
      </c>
      <c r="O77" s="13">
        <f t="shared" si="50"/>
        <v>1267.5</v>
      </c>
      <c r="Q77" s="29" t="s">
        <v>22</v>
      </c>
    </row>
    <row r="78" spans="1:18" x14ac:dyDescent="0.2">
      <c r="A78" s="12">
        <v>5</v>
      </c>
      <c r="B78" s="5">
        <v>2</v>
      </c>
      <c r="C78" s="5">
        <f t="shared" si="42"/>
        <v>722.4</v>
      </c>
      <c r="D78" s="5">
        <f t="shared" si="43"/>
        <v>838.5</v>
      </c>
      <c r="E78" s="13">
        <f t="shared" si="44"/>
        <v>1010.5</v>
      </c>
      <c r="F78" s="12">
        <v>5</v>
      </c>
      <c r="G78" s="5">
        <v>2</v>
      </c>
      <c r="H78" s="5">
        <f t="shared" si="45"/>
        <v>834.4</v>
      </c>
      <c r="I78" s="5">
        <f t="shared" si="46"/>
        <v>968.5</v>
      </c>
      <c r="J78" s="13">
        <f t="shared" si="47"/>
        <v>1167.1666666666667</v>
      </c>
      <c r="K78" s="13">
        <v>5</v>
      </c>
      <c r="L78" s="7">
        <v>2</v>
      </c>
      <c r="M78" s="5">
        <f t="shared" si="48"/>
        <v>946.4</v>
      </c>
      <c r="N78" s="5">
        <f t="shared" si="49"/>
        <v>1098.5</v>
      </c>
      <c r="O78" s="13">
        <f t="shared" si="50"/>
        <v>1323.8333333333333</v>
      </c>
      <c r="Q78" s="46">
        <f>Q76/Q72</f>
        <v>0.10717484008528821</v>
      </c>
    </row>
    <row r="79" spans="1:18" x14ac:dyDescent="0.2">
      <c r="A79" s="12">
        <v>6</v>
      </c>
      <c r="B79" s="5">
        <v>2</v>
      </c>
      <c r="C79" s="5">
        <f t="shared" si="42"/>
        <v>741.75</v>
      </c>
      <c r="D79" s="5">
        <f t="shared" si="43"/>
        <v>870.75</v>
      </c>
      <c r="E79" s="13">
        <f t="shared" si="44"/>
        <v>1053.5</v>
      </c>
      <c r="F79" s="12">
        <v>6</v>
      </c>
      <c r="G79" s="5">
        <v>2</v>
      </c>
      <c r="H79" s="5">
        <f t="shared" si="45"/>
        <v>856.75</v>
      </c>
      <c r="I79" s="5">
        <f t="shared" si="46"/>
        <v>1005.75</v>
      </c>
      <c r="J79" s="13">
        <f t="shared" si="47"/>
        <v>1216.8333333333333</v>
      </c>
      <c r="K79" s="13">
        <v>6</v>
      </c>
      <c r="L79" s="7">
        <v>2</v>
      </c>
      <c r="M79" s="5">
        <f t="shared" si="48"/>
        <v>971.75</v>
      </c>
      <c r="N79" s="5">
        <f t="shared" si="49"/>
        <v>1140.75</v>
      </c>
      <c r="O79" s="13">
        <f t="shared" si="50"/>
        <v>1380.1666666666667</v>
      </c>
    </row>
    <row r="80" spans="1:18" x14ac:dyDescent="0.2">
      <c r="A80" s="12">
        <v>7</v>
      </c>
      <c r="B80" s="5">
        <v>2</v>
      </c>
      <c r="C80" s="5">
        <f t="shared" si="42"/>
        <v>761.1</v>
      </c>
      <c r="D80" s="5">
        <f t="shared" si="43"/>
        <v>903</v>
      </c>
      <c r="E80" s="13">
        <f>C74*(1+E71)</f>
        <v>1096.5</v>
      </c>
      <c r="F80" s="12">
        <v>7</v>
      </c>
      <c r="G80" s="5">
        <v>2</v>
      </c>
      <c r="H80" s="5">
        <f t="shared" si="45"/>
        <v>879.1</v>
      </c>
      <c r="I80" s="5">
        <f t="shared" si="46"/>
        <v>1043</v>
      </c>
      <c r="J80" s="13">
        <f>H74*(1+J71)</f>
        <v>1266.5</v>
      </c>
      <c r="K80" s="13">
        <v>7</v>
      </c>
      <c r="L80" s="7">
        <v>2</v>
      </c>
      <c r="M80" s="5">
        <f t="shared" si="48"/>
        <v>997.1</v>
      </c>
      <c r="N80" s="5">
        <f t="shared" si="49"/>
        <v>1183</v>
      </c>
      <c r="O80" s="13">
        <f>M74*(1+O71)</f>
        <v>1436.5</v>
      </c>
    </row>
    <row r="81" spans="1:18" x14ac:dyDescent="0.2">
      <c r="A81" s="12">
        <v>8</v>
      </c>
      <c r="B81" s="5">
        <v>4</v>
      </c>
      <c r="C81" s="5">
        <f t="shared" si="42"/>
        <v>780.45</v>
      </c>
      <c r="D81" s="5">
        <f t="shared" si="43"/>
        <v>935.25</v>
      </c>
      <c r="E81" s="13"/>
      <c r="F81" s="12">
        <v>8</v>
      </c>
      <c r="G81" s="5">
        <v>4</v>
      </c>
      <c r="H81" s="5">
        <f t="shared" si="45"/>
        <v>901.45</v>
      </c>
      <c r="I81" s="5">
        <f t="shared" si="46"/>
        <v>1080.25</v>
      </c>
      <c r="J81" s="13"/>
      <c r="K81" s="13">
        <v>8</v>
      </c>
      <c r="L81" s="7">
        <v>4</v>
      </c>
      <c r="M81" s="5">
        <f t="shared" si="48"/>
        <v>1022.45</v>
      </c>
      <c r="N81" s="5">
        <f t="shared" si="49"/>
        <v>1225.25</v>
      </c>
      <c r="O81" s="13"/>
    </row>
    <row r="82" spans="1:18" x14ac:dyDescent="0.2">
      <c r="A82" s="12">
        <v>9</v>
      </c>
      <c r="B82" s="5">
        <v>4</v>
      </c>
      <c r="C82" s="5">
        <f t="shared" si="42"/>
        <v>799.8</v>
      </c>
      <c r="D82" s="5">
        <f>C74*(1+D71)</f>
        <v>967.5</v>
      </c>
      <c r="E82" s="13"/>
      <c r="F82" s="12">
        <v>9</v>
      </c>
      <c r="G82" s="5">
        <v>4</v>
      </c>
      <c r="H82" s="5">
        <f t="shared" si="45"/>
        <v>923.8</v>
      </c>
      <c r="I82" s="5">
        <f>H74*(1+I71)</f>
        <v>1117.5</v>
      </c>
      <c r="J82" s="13"/>
      <c r="K82" s="13">
        <v>9</v>
      </c>
      <c r="L82" s="7">
        <v>4</v>
      </c>
      <c r="M82" s="5">
        <f t="shared" si="48"/>
        <v>1047.8</v>
      </c>
      <c r="N82" s="5">
        <f>M74*(1+N71)</f>
        <v>1267.5</v>
      </c>
      <c r="O82" s="13"/>
    </row>
    <row r="83" spans="1:18" x14ac:dyDescent="0.2">
      <c r="A83" s="12">
        <v>10</v>
      </c>
      <c r="B83" s="5">
        <v>4</v>
      </c>
      <c r="C83" s="5">
        <f t="shared" si="42"/>
        <v>819.15</v>
      </c>
      <c r="D83" s="5"/>
      <c r="E83" s="13"/>
      <c r="F83" s="12">
        <v>10</v>
      </c>
      <c r="G83" s="5">
        <v>4</v>
      </c>
      <c r="H83" s="5">
        <f t="shared" si="45"/>
        <v>946.15</v>
      </c>
      <c r="I83" s="5"/>
      <c r="J83" s="13"/>
      <c r="K83" s="13">
        <v>10</v>
      </c>
      <c r="L83" s="7">
        <v>4</v>
      </c>
      <c r="M83" s="5">
        <f t="shared" si="48"/>
        <v>1073.1500000000001</v>
      </c>
      <c r="N83" s="5"/>
      <c r="O83" s="13"/>
    </row>
    <row r="84" spans="1:18" ht="15.75" thickBot="1" x14ac:dyDescent="0.25">
      <c r="A84" s="14">
        <v>11</v>
      </c>
      <c r="B84" s="15">
        <v>4</v>
      </c>
      <c r="C84" s="15">
        <f>C74*(1+C71)</f>
        <v>838.5</v>
      </c>
      <c r="D84" s="15"/>
      <c r="E84" s="16"/>
      <c r="F84" s="14">
        <v>11</v>
      </c>
      <c r="G84" s="15">
        <v>4</v>
      </c>
      <c r="H84" s="15">
        <f>H74*(1+H71)</f>
        <v>968.5</v>
      </c>
      <c r="I84" s="15"/>
      <c r="J84" s="16"/>
      <c r="K84" s="16">
        <v>11</v>
      </c>
      <c r="L84" s="20">
        <v>4</v>
      </c>
      <c r="M84" s="15">
        <f>M74*(1+M71)</f>
        <v>1098.5</v>
      </c>
      <c r="N84" s="15"/>
      <c r="O84" s="16"/>
    </row>
    <row r="86" spans="1:18" x14ac:dyDescent="0.2">
      <c r="Q86" s="29" t="s">
        <v>20</v>
      </c>
    </row>
    <row r="87" spans="1:18" x14ac:dyDescent="0.2">
      <c r="Q87" s="29">
        <f>Q8+Q25+Q42+Q59+Q76</f>
        <v>17835505.655100185</v>
      </c>
      <c r="R87" s="40" t="s">
        <v>28</v>
      </c>
    </row>
    <row r="88" spans="1:18" ht="15.75" thickBot="1" x14ac:dyDescent="0.25">
      <c r="C88" s="2" t="s">
        <v>21</v>
      </c>
      <c r="Q88" s="29" t="s">
        <v>22</v>
      </c>
    </row>
    <row r="89" spans="1:18" ht="15.75" thickBot="1" x14ac:dyDescent="0.25">
      <c r="C89" s="44" t="s">
        <v>23</v>
      </c>
      <c r="D89" s="44" t="s">
        <v>24</v>
      </c>
      <c r="E89" s="44" t="s">
        <v>25</v>
      </c>
      <c r="F89" s="44" t="s">
        <v>26</v>
      </c>
      <c r="G89" s="45" t="s">
        <v>27</v>
      </c>
      <c r="Q89" s="46">
        <f>Q87/H102</f>
        <v>0.17030616792205908</v>
      </c>
    </row>
    <row r="90" spans="1:18" x14ac:dyDescent="0.2">
      <c r="B90" s="27"/>
      <c r="C90" s="28">
        <v>60455</v>
      </c>
      <c r="D90" s="28">
        <v>354873</v>
      </c>
      <c r="E90" s="28">
        <v>2820153</v>
      </c>
      <c r="F90" s="28">
        <v>6218977</v>
      </c>
      <c r="G90" s="28">
        <v>989159</v>
      </c>
      <c r="H90" s="27"/>
    </row>
    <row r="91" spans="1:18" x14ac:dyDescent="0.2">
      <c r="B91" s="27"/>
      <c r="C91" s="28">
        <v>52871.15</v>
      </c>
      <c r="D91" s="28">
        <v>439608</v>
      </c>
      <c r="E91" s="28">
        <v>1346221.01</v>
      </c>
      <c r="F91" s="28">
        <v>4422480</v>
      </c>
      <c r="G91" s="28">
        <v>490139</v>
      </c>
      <c r="H91" s="27"/>
    </row>
    <row r="92" spans="1:18" x14ac:dyDescent="0.2">
      <c r="B92" s="27"/>
      <c r="C92" s="28">
        <v>385523</v>
      </c>
      <c r="D92" s="28">
        <v>731393</v>
      </c>
      <c r="E92" s="28">
        <v>1571302</v>
      </c>
      <c r="F92" s="28">
        <v>7138491</v>
      </c>
      <c r="G92" s="28">
        <v>511906</v>
      </c>
      <c r="H92" s="27"/>
    </row>
    <row r="93" spans="1:18" x14ac:dyDescent="0.2">
      <c r="B93" s="27"/>
      <c r="C93" s="28">
        <v>305000</v>
      </c>
      <c r="D93" s="28">
        <v>912000</v>
      </c>
      <c r="E93" s="28">
        <v>1044</v>
      </c>
      <c r="F93" s="28">
        <v>5739000</v>
      </c>
      <c r="G93" s="28">
        <v>568000</v>
      </c>
      <c r="H93" s="27"/>
    </row>
    <row r="94" spans="1:18" x14ac:dyDescent="0.2">
      <c r="B94" s="27"/>
      <c r="C94" s="28">
        <v>136000</v>
      </c>
      <c r="D94" s="28">
        <v>351000</v>
      </c>
      <c r="E94" s="28">
        <v>934000</v>
      </c>
      <c r="F94" s="28">
        <v>2197000</v>
      </c>
      <c r="G94" s="28">
        <v>612000</v>
      </c>
      <c r="H94" s="27"/>
    </row>
    <row r="95" spans="1:18" x14ac:dyDescent="0.2">
      <c r="B95" s="27"/>
      <c r="C95" s="28">
        <v>18400</v>
      </c>
      <c r="D95" s="28">
        <v>66000</v>
      </c>
      <c r="E95" s="28">
        <v>1023000</v>
      </c>
      <c r="F95" s="28">
        <v>2222000</v>
      </c>
      <c r="G95" s="28">
        <v>452000</v>
      </c>
      <c r="H95" s="27"/>
    </row>
    <row r="96" spans="1:18" x14ac:dyDescent="0.2">
      <c r="B96" s="27"/>
      <c r="C96" s="28">
        <v>102996</v>
      </c>
      <c r="D96" s="28">
        <v>397410</v>
      </c>
      <c r="E96" s="28">
        <v>785895</v>
      </c>
      <c r="F96" s="28">
        <v>2707348</v>
      </c>
      <c r="G96" s="28">
        <v>455779</v>
      </c>
      <c r="H96" s="27"/>
    </row>
    <row r="97" spans="2:8" x14ac:dyDescent="0.2">
      <c r="B97" s="27"/>
      <c r="C97" s="28">
        <v>354635</v>
      </c>
      <c r="D97" s="28">
        <v>1760089</v>
      </c>
      <c r="E97" s="28">
        <v>2113022</v>
      </c>
      <c r="F97" s="28">
        <v>10613388</v>
      </c>
      <c r="G97" s="28">
        <v>766010</v>
      </c>
      <c r="H97" s="27"/>
    </row>
    <row r="98" spans="2:8" x14ac:dyDescent="0.2">
      <c r="B98" s="27"/>
      <c r="C98" s="28">
        <v>557000</v>
      </c>
      <c r="D98" s="28">
        <v>977000</v>
      </c>
      <c r="E98" s="28">
        <v>2762000</v>
      </c>
      <c r="F98" s="28">
        <v>9666</v>
      </c>
      <c r="G98" s="28">
        <v>1844000</v>
      </c>
      <c r="H98" s="27"/>
    </row>
    <row r="99" spans="2:8" x14ac:dyDescent="0.2">
      <c r="B99" s="27"/>
      <c r="C99" s="28">
        <v>493711</v>
      </c>
      <c r="D99" s="28">
        <v>832128.51</v>
      </c>
      <c r="E99" s="28">
        <v>1691386</v>
      </c>
      <c r="F99" s="28">
        <v>6272463</v>
      </c>
      <c r="G99" s="28">
        <v>2099398</v>
      </c>
      <c r="H99" s="27"/>
    </row>
    <row r="100" spans="2:8" x14ac:dyDescent="0.2">
      <c r="B100" s="27"/>
      <c r="C100" s="28">
        <v>788600</v>
      </c>
      <c r="D100" s="28">
        <v>1679690</v>
      </c>
      <c r="E100" s="28">
        <v>2917953</v>
      </c>
      <c r="F100" s="28">
        <v>12359925</v>
      </c>
      <c r="G100" s="28">
        <v>1363519</v>
      </c>
      <c r="H100" s="27"/>
    </row>
    <row r="101" spans="2:8" x14ac:dyDescent="0.2">
      <c r="B101" s="27"/>
      <c r="C101" s="28">
        <v>494356</v>
      </c>
      <c r="D101" s="28">
        <v>443969</v>
      </c>
      <c r="E101" s="28">
        <v>450638</v>
      </c>
      <c r="F101" s="28">
        <v>3103530</v>
      </c>
      <c r="G101" s="28">
        <v>458629</v>
      </c>
      <c r="H101" s="27"/>
    </row>
    <row r="102" spans="2:8" x14ac:dyDescent="0.2">
      <c r="B102" s="27"/>
      <c r="C102" s="28">
        <f>SUM(C90:C101)</f>
        <v>3749547.15</v>
      </c>
      <c r="D102" s="28">
        <f t="shared" ref="D102:G102" si="51">SUM(D90:D101)</f>
        <v>8945160.5099999998</v>
      </c>
      <c r="E102" s="28">
        <f t="shared" si="51"/>
        <v>18416614.009999998</v>
      </c>
      <c r="F102" s="28">
        <f t="shared" si="51"/>
        <v>63004268</v>
      </c>
      <c r="G102" s="28">
        <f t="shared" si="51"/>
        <v>10610539</v>
      </c>
      <c r="H102" s="28">
        <f>SUM(C102:G102)</f>
        <v>104726128.67</v>
      </c>
    </row>
    <row r="103" spans="2:8" x14ac:dyDescent="0.2">
      <c r="C103" s="29"/>
      <c r="D103" s="29"/>
      <c r="E103" s="29"/>
      <c r="F103" s="29"/>
      <c r="G103" s="29"/>
    </row>
  </sheetData>
  <sheetProtection sheet="1" objects="1" scenarios="1"/>
  <mergeCells count="20">
    <mergeCell ref="A4:A5"/>
    <mergeCell ref="B4:B5"/>
    <mergeCell ref="G4:G5"/>
    <mergeCell ref="L4:L5"/>
    <mergeCell ref="A21:A22"/>
    <mergeCell ref="B21:B22"/>
    <mergeCell ref="G21:G22"/>
    <mergeCell ref="L21:L22"/>
    <mergeCell ref="A72:A73"/>
    <mergeCell ref="B72:B73"/>
    <mergeCell ref="G72:G73"/>
    <mergeCell ref="L72:L73"/>
    <mergeCell ref="A38:A39"/>
    <mergeCell ref="B38:B39"/>
    <mergeCell ref="G38:G39"/>
    <mergeCell ref="L38:L39"/>
    <mergeCell ref="A55:A56"/>
    <mergeCell ref="B55:B56"/>
    <mergeCell ref="G55:G56"/>
    <mergeCell ref="L55:L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7229-8662-414B-B9B0-6E2A9A314495}">
  <dimension ref="A1:U103"/>
  <sheetViews>
    <sheetView topLeftCell="A21" workbookViewId="0">
      <selection activeCell="C48" sqref="C48"/>
    </sheetView>
  </sheetViews>
  <sheetFormatPr defaultColWidth="10.76171875" defaultRowHeight="15" x14ac:dyDescent="0.2"/>
  <cols>
    <col min="1" max="2" width="8.47265625" style="2" customWidth="1"/>
    <col min="3" max="3" width="9.28125" style="2" customWidth="1"/>
    <col min="4" max="15" width="8.47265625" style="2" customWidth="1"/>
    <col min="16" max="16" width="6.9921875" customWidth="1"/>
    <col min="17" max="17" width="9.81640625" style="38" bestFit="1" customWidth="1"/>
    <col min="18" max="18" width="8.875" style="38" bestFit="1" customWidth="1"/>
    <col min="19" max="21" width="9.81640625" style="38" bestFit="1" customWidth="1"/>
  </cols>
  <sheetData>
    <row r="1" spans="1:21" x14ac:dyDescent="0.2">
      <c r="A1" s="22" t="s">
        <v>5</v>
      </c>
      <c r="S1" s="38">
        <f>(382-325)/8</f>
        <v>7.125</v>
      </c>
    </row>
    <row r="2" spans="1:21" x14ac:dyDescent="0.2">
      <c r="B2" s="21" t="s">
        <v>10</v>
      </c>
      <c r="C2" s="23">
        <v>0</v>
      </c>
      <c r="D2" s="23">
        <v>0.1</v>
      </c>
      <c r="E2" s="23">
        <v>0.3</v>
      </c>
      <c r="F2" s="23"/>
      <c r="G2" s="23"/>
      <c r="H2" s="23">
        <v>0</v>
      </c>
      <c r="I2" s="23">
        <f>I6/H6-1</f>
        <v>5.4662379421221763E-2</v>
      </c>
      <c r="J2" s="23">
        <f>J6/H6-1</f>
        <v>0.21221864951768499</v>
      </c>
      <c r="K2" s="23"/>
      <c r="L2" s="23"/>
      <c r="M2" s="23">
        <v>0</v>
      </c>
      <c r="N2" s="23">
        <f>N6/M6-1</f>
        <v>4.2813455657492394E-2</v>
      </c>
      <c r="O2" s="23">
        <f>O6/M6-1</f>
        <v>0.23241590214067287</v>
      </c>
      <c r="S2" s="38">
        <f>382</f>
        <v>382</v>
      </c>
    </row>
    <row r="3" spans="1:21" ht="15.75" thickBot="1" x14ac:dyDescent="0.25">
      <c r="C3" s="23">
        <v>0.35</v>
      </c>
      <c r="D3" s="23">
        <v>0.5</v>
      </c>
      <c r="E3" s="23">
        <v>0.7</v>
      </c>
      <c r="F3" s="23"/>
      <c r="G3" s="23"/>
      <c r="H3" s="23">
        <f>H16/H6-1</f>
        <v>0.22829581993569126</v>
      </c>
      <c r="I3" s="23">
        <f>I14/H6-1</f>
        <v>0.33440514469453375</v>
      </c>
      <c r="J3" s="23">
        <f>J12/H6-1</f>
        <v>0.49196141479099675</v>
      </c>
      <c r="K3" s="23"/>
      <c r="L3" s="23"/>
      <c r="M3" s="23">
        <f>M16/M6-1</f>
        <v>0.23853211009174302</v>
      </c>
      <c r="N3" s="23">
        <f>N14/M6-1</f>
        <v>0.32721712538226311</v>
      </c>
      <c r="O3" s="23">
        <f>O12/M6-1</f>
        <v>0.51681957186544336</v>
      </c>
    </row>
    <row r="4" spans="1:21" s="1" customFormat="1" ht="62.45" customHeight="1" x14ac:dyDescent="0.2">
      <c r="A4" s="49" t="s">
        <v>0</v>
      </c>
      <c r="B4" s="51" t="s">
        <v>1</v>
      </c>
      <c r="C4" s="8" t="s">
        <v>2</v>
      </c>
      <c r="D4" s="8" t="s">
        <v>3</v>
      </c>
      <c r="E4" s="18" t="s">
        <v>4</v>
      </c>
      <c r="F4" s="17" t="s">
        <v>0</v>
      </c>
      <c r="G4" s="51" t="s">
        <v>1</v>
      </c>
      <c r="H4" s="8" t="s">
        <v>2</v>
      </c>
      <c r="I4" s="8" t="s">
        <v>3</v>
      </c>
      <c r="J4" s="8" t="s">
        <v>4</v>
      </c>
      <c r="K4" s="9" t="s">
        <v>0</v>
      </c>
      <c r="L4" s="53" t="s">
        <v>1</v>
      </c>
      <c r="M4" s="8" t="s">
        <v>2</v>
      </c>
      <c r="N4" s="8" t="s">
        <v>3</v>
      </c>
      <c r="O4" s="9" t="s">
        <v>4</v>
      </c>
      <c r="Q4" s="38">
        <v>3749547.15</v>
      </c>
      <c r="R4" s="39"/>
      <c r="S4" s="39"/>
      <c r="T4" s="39"/>
      <c r="U4" s="39"/>
    </row>
    <row r="5" spans="1:21" x14ac:dyDescent="0.2">
      <c r="A5" s="50"/>
      <c r="B5" s="52"/>
      <c r="C5" s="4"/>
      <c r="D5" s="4"/>
      <c r="E5" s="6"/>
      <c r="F5" s="10"/>
      <c r="G5" s="52"/>
      <c r="H5" s="4"/>
      <c r="I5" s="4"/>
      <c r="J5" s="4"/>
      <c r="K5" s="11"/>
      <c r="L5" s="54"/>
      <c r="M5" s="4"/>
      <c r="N5" s="4"/>
      <c r="O5" s="19"/>
      <c r="Q5" s="38" t="s">
        <v>16</v>
      </c>
    </row>
    <row r="6" spans="1:21" s="3" customFormat="1" x14ac:dyDescent="0.2">
      <c r="A6" s="12">
        <v>1</v>
      </c>
      <c r="B6" s="5">
        <v>2</v>
      </c>
      <c r="C6" s="32"/>
      <c r="D6" s="31"/>
      <c r="E6" s="33"/>
      <c r="F6" s="12">
        <v>1</v>
      </c>
      <c r="G6" s="5">
        <v>2</v>
      </c>
      <c r="H6" s="48">
        <f>325-14</f>
        <v>311</v>
      </c>
      <c r="I6" s="5">
        <v>328</v>
      </c>
      <c r="J6" s="13">
        <v>377</v>
      </c>
      <c r="K6" s="13">
        <v>1</v>
      </c>
      <c r="L6" s="7">
        <v>2</v>
      </c>
      <c r="M6" s="5">
        <v>327</v>
      </c>
      <c r="N6" s="5">
        <v>341</v>
      </c>
      <c r="O6" s="13">
        <v>403</v>
      </c>
      <c r="Q6" s="38">
        <f>AVERAGE(M6:O16,I6:J15,H8:H16)</f>
        <v>387.64230769230772</v>
      </c>
      <c r="R6" s="38"/>
      <c r="S6" s="38"/>
      <c r="T6" s="38"/>
      <c r="U6" s="38"/>
    </row>
    <row r="7" spans="1:21" s="3" customFormat="1" x14ac:dyDescent="0.2">
      <c r="A7" s="12">
        <v>2</v>
      </c>
      <c r="B7" s="5">
        <v>2</v>
      </c>
      <c r="C7" s="31"/>
      <c r="D7" s="31"/>
      <c r="E7" s="33"/>
      <c r="F7" s="12">
        <v>2</v>
      </c>
      <c r="G7" s="5">
        <v>2</v>
      </c>
      <c r="H7" s="48">
        <f>325-7</f>
        <v>318</v>
      </c>
      <c r="I7" s="5">
        <v>339</v>
      </c>
      <c r="J7" s="13">
        <v>392</v>
      </c>
      <c r="K7" s="13">
        <v>2</v>
      </c>
      <c r="L7" s="7">
        <v>2</v>
      </c>
      <c r="M7" s="5">
        <f>M$6+(M$16-M$6)*$K6/10</f>
        <v>334.8</v>
      </c>
      <c r="N7" s="5">
        <v>353</v>
      </c>
      <c r="O7" s="13">
        <v>419</v>
      </c>
      <c r="Q7" s="38"/>
      <c r="R7" s="38"/>
      <c r="S7" s="38"/>
      <c r="T7" s="38"/>
      <c r="U7" s="38"/>
    </row>
    <row r="8" spans="1:21" s="3" customFormat="1" x14ac:dyDescent="0.2">
      <c r="A8" s="12">
        <v>3</v>
      </c>
      <c r="B8" s="5">
        <v>2</v>
      </c>
      <c r="C8" s="31"/>
      <c r="D8" s="31"/>
      <c r="E8" s="33"/>
      <c r="F8" s="12">
        <v>3</v>
      </c>
      <c r="G8" s="5">
        <v>2</v>
      </c>
      <c r="H8" s="25">
        <v>325</v>
      </c>
      <c r="I8" s="5">
        <v>350</v>
      </c>
      <c r="J8" s="13">
        <v>407</v>
      </c>
      <c r="K8" s="13">
        <v>3</v>
      </c>
      <c r="L8" s="7">
        <v>2</v>
      </c>
      <c r="M8" s="5">
        <f t="shared" ref="M8:M15" si="0">M$6+(M$16-M$6)*$K7/10</f>
        <v>342.6</v>
      </c>
      <c r="N8" s="5">
        <v>365</v>
      </c>
      <c r="O8" s="13">
        <v>435</v>
      </c>
    </row>
    <row r="9" spans="1:21" s="3" customFormat="1" x14ac:dyDescent="0.2">
      <c r="A9" s="12">
        <v>4</v>
      </c>
      <c r="B9" s="5">
        <v>2</v>
      </c>
      <c r="C9" s="31"/>
      <c r="D9" s="31"/>
      <c r="E9" s="33"/>
      <c r="F9" s="12">
        <v>4</v>
      </c>
      <c r="G9" s="5">
        <v>2</v>
      </c>
      <c r="H9" s="25">
        <v>333</v>
      </c>
      <c r="I9" s="5">
        <v>361</v>
      </c>
      <c r="J9" s="13">
        <v>422</v>
      </c>
      <c r="K9" s="13">
        <v>4</v>
      </c>
      <c r="L9" s="7">
        <v>2</v>
      </c>
      <c r="M9" s="5">
        <v>351</v>
      </c>
      <c r="N9" s="5">
        <v>377</v>
      </c>
      <c r="O9" s="13">
        <v>451</v>
      </c>
      <c r="Q9" s="38"/>
      <c r="R9" s="38"/>
      <c r="S9" s="38"/>
      <c r="T9" s="38"/>
      <c r="U9" s="38"/>
    </row>
    <row r="10" spans="1:21" s="3" customFormat="1" x14ac:dyDescent="0.2">
      <c r="A10" s="12">
        <v>5</v>
      </c>
      <c r="B10" s="5">
        <v>2</v>
      </c>
      <c r="C10" s="31"/>
      <c r="D10" s="31"/>
      <c r="E10" s="33"/>
      <c r="F10" s="12">
        <v>5</v>
      </c>
      <c r="G10" s="5">
        <v>2</v>
      </c>
      <c r="H10" s="25">
        <v>340</v>
      </c>
      <c r="I10" s="5">
        <v>372</v>
      </c>
      <c r="J10" s="13">
        <v>436</v>
      </c>
      <c r="K10" s="13">
        <v>5</v>
      </c>
      <c r="L10" s="7">
        <v>2</v>
      </c>
      <c r="M10" s="5">
        <v>359</v>
      </c>
      <c r="N10" s="5">
        <v>388</v>
      </c>
      <c r="O10" s="13">
        <v>466</v>
      </c>
      <c r="Q10" s="38"/>
      <c r="R10" s="38"/>
      <c r="S10" s="38"/>
      <c r="T10" s="38"/>
      <c r="U10" s="38"/>
    </row>
    <row r="11" spans="1:21" s="3" customFormat="1" x14ac:dyDescent="0.2">
      <c r="A11" s="12">
        <v>6</v>
      </c>
      <c r="B11" s="5">
        <v>2</v>
      </c>
      <c r="C11" s="31"/>
      <c r="D11" s="31"/>
      <c r="E11" s="33"/>
      <c r="F11" s="12">
        <v>6</v>
      </c>
      <c r="G11" s="5">
        <v>2</v>
      </c>
      <c r="H11" s="25">
        <v>347</v>
      </c>
      <c r="I11" s="5">
        <v>383</v>
      </c>
      <c r="J11" s="13">
        <v>450</v>
      </c>
      <c r="K11" s="13">
        <v>6</v>
      </c>
      <c r="L11" s="7">
        <v>2</v>
      </c>
      <c r="M11" s="5">
        <v>367</v>
      </c>
      <c r="N11" s="5">
        <v>400</v>
      </c>
      <c r="O11" s="13">
        <v>481</v>
      </c>
      <c r="Q11" s="38"/>
      <c r="R11" s="38"/>
      <c r="S11" s="38"/>
      <c r="T11" s="38"/>
      <c r="U11" s="38"/>
    </row>
    <row r="12" spans="1:21" s="3" customFormat="1" x14ac:dyDescent="0.2">
      <c r="A12" s="12">
        <v>7</v>
      </c>
      <c r="B12" s="5">
        <v>2</v>
      </c>
      <c r="C12" s="31"/>
      <c r="D12" s="31"/>
      <c r="E12" s="34"/>
      <c r="F12" s="12">
        <v>7</v>
      </c>
      <c r="G12" s="5">
        <v>2</v>
      </c>
      <c r="H12" s="25">
        <v>354</v>
      </c>
      <c r="I12" s="5">
        <v>394</v>
      </c>
      <c r="J12" s="13">
        <v>464</v>
      </c>
      <c r="K12" s="13">
        <v>7</v>
      </c>
      <c r="L12" s="7">
        <v>2</v>
      </c>
      <c r="M12" s="5">
        <v>375</v>
      </c>
      <c r="N12" s="5">
        <v>412</v>
      </c>
      <c r="O12" s="13">
        <v>496</v>
      </c>
      <c r="Q12" s="38"/>
      <c r="R12" s="38"/>
      <c r="S12" s="38"/>
      <c r="T12" s="38"/>
      <c r="U12" s="38"/>
    </row>
    <row r="13" spans="1:21" s="3" customFormat="1" x14ac:dyDescent="0.2">
      <c r="A13" s="12">
        <v>8</v>
      </c>
      <c r="B13" s="5">
        <v>4</v>
      </c>
      <c r="C13" s="31"/>
      <c r="D13" s="31"/>
      <c r="E13" s="33"/>
      <c r="F13" s="12">
        <v>8</v>
      </c>
      <c r="G13" s="5">
        <v>4</v>
      </c>
      <c r="H13" s="25">
        <v>361</v>
      </c>
      <c r="I13" s="5">
        <v>405</v>
      </c>
      <c r="J13" s="5"/>
      <c r="K13" s="13">
        <v>8</v>
      </c>
      <c r="L13" s="7">
        <v>4</v>
      </c>
      <c r="M13" s="5">
        <v>383</v>
      </c>
      <c r="N13" s="5">
        <v>423</v>
      </c>
      <c r="O13" s="13"/>
      <c r="Q13" s="38"/>
      <c r="R13" s="38"/>
      <c r="S13" s="38"/>
      <c r="T13" s="38"/>
      <c r="U13" s="38"/>
    </row>
    <row r="14" spans="1:21" s="3" customFormat="1" x14ac:dyDescent="0.2">
      <c r="A14" s="12">
        <v>9</v>
      </c>
      <c r="B14" s="5">
        <v>4</v>
      </c>
      <c r="C14" s="31"/>
      <c r="D14" s="31"/>
      <c r="E14" s="33"/>
      <c r="F14" s="12">
        <v>9</v>
      </c>
      <c r="G14" s="5">
        <v>4</v>
      </c>
      <c r="H14" s="25">
        <v>368</v>
      </c>
      <c r="I14" s="5">
        <v>415</v>
      </c>
      <c r="J14" s="5"/>
      <c r="K14" s="13">
        <v>9</v>
      </c>
      <c r="L14" s="7">
        <v>4</v>
      </c>
      <c r="M14" s="5">
        <v>391</v>
      </c>
      <c r="N14" s="5">
        <v>434</v>
      </c>
      <c r="O14" s="13"/>
      <c r="Q14" s="38"/>
      <c r="R14" s="38"/>
      <c r="S14" s="38"/>
      <c r="T14" s="38"/>
      <c r="U14" s="38"/>
    </row>
    <row r="15" spans="1:21" s="3" customFormat="1" x14ac:dyDescent="0.2">
      <c r="A15" s="12">
        <v>10</v>
      </c>
      <c r="B15" s="5">
        <v>4</v>
      </c>
      <c r="C15" s="31"/>
      <c r="D15" s="31"/>
      <c r="E15" s="33"/>
      <c r="F15" s="12">
        <v>10</v>
      </c>
      <c r="G15" s="5">
        <v>4</v>
      </c>
      <c r="H15" s="25">
        <v>375</v>
      </c>
      <c r="I15" s="5"/>
      <c r="J15" s="5"/>
      <c r="K15" s="13">
        <v>10</v>
      </c>
      <c r="L15" s="7">
        <v>4</v>
      </c>
      <c r="M15" s="5">
        <v>398</v>
      </c>
      <c r="N15" s="5"/>
      <c r="O15" s="13"/>
      <c r="Q15" s="38"/>
      <c r="R15" s="38"/>
      <c r="S15" s="38"/>
      <c r="T15" s="38"/>
      <c r="U15" s="38"/>
    </row>
    <row r="16" spans="1:21" s="3" customFormat="1" ht="15.75" thickBot="1" x14ac:dyDescent="0.25">
      <c r="A16" s="14">
        <v>11</v>
      </c>
      <c r="B16" s="15">
        <v>4</v>
      </c>
      <c r="C16" s="35"/>
      <c r="D16" s="35"/>
      <c r="E16" s="36"/>
      <c r="F16" s="14">
        <v>11</v>
      </c>
      <c r="G16" s="15">
        <v>4</v>
      </c>
      <c r="H16" s="26">
        <v>382</v>
      </c>
      <c r="I16" s="15"/>
      <c r="J16" s="15"/>
      <c r="K16" s="16">
        <v>11</v>
      </c>
      <c r="L16" s="20">
        <v>4</v>
      </c>
      <c r="M16" s="15">
        <v>405</v>
      </c>
      <c r="N16" s="15"/>
      <c r="O16" s="16"/>
      <c r="Q16" s="38"/>
      <c r="R16" s="38"/>
      <c r="S16" s="38"/>
      <c r="T16" s="38"/>
      <c r="U16" s="38"/>
    </row>
    <row r="18" spans="1:17" x14ac:dyDescent="0.2">
      <c r="B18" s="2" t="s">
        <v>6</v>
      </c>
    </row>
    <row r="19" spans="1:17" x14ac:dyDescent="0.2">
      <c r="B19" s="21" t="s">
        <v>10</v>
      </c>
      <c r="C19" s="23">
        <v>0</v>
      </c>
      <c r="D19" s="23">
        <v>0.1</v>
      </c>
      <c r="E19" s="23">
        <v>0.3</v>
      </c>
      <c r="F19" s="23"/>
      <c r="G19" s="23"/>
      <c r="H19" s="23">
        <v>0</v>
      </c>
      <c r="I19" s="23">
        <v>0.1</v>
      </c>
      <c r="J19" s="23">
        <v>0.3</v>
      </c>
      <c r="K19" s="23"/>
      <c r="L19" s="23"/>
      <c r="M19" s="23">
        <v>0</v>
      </c>
      <c r="N19" s="23">
        <v>0.1</v>
      </c>
      <c r="O19" s="23">
        <v>0.3</v>
      </c>
    </row>
    <row r="20" spans="1:17" ht="15.75" thickBot="1" x14ac:dyDescent="0.25">
      <c r="C20" s="23">
        <v>0.25</v>
      </c>
      <c r="D20" s="23">
        <v>0.4</v>
      </c>
      <c r="E20" s="23">
        <v>0.6</v>
      </c>
      <c r="F20" s="23"/>
      <c r="G20" s="23"/>
      <c r="H20" s="23">
        <v>0.25</v>
      </c>
      <c r="I20" s="23">
        <v>0.4</v>
      </c>
      <c r="J20" s="23">
        <v>0.6</v>
      </c>
      <c r="K20" s="23"/>
      <c r="L20" s="23"/>
      <c r="M20" s="23">
        <v>0.25</v>
      </c>
      <c r="N20" s="23">
        <v>0.4</v>
      </c>
      <c r="O20" s="23">
        <v>0.6</v>
      </c>
    </row>
    <row r="21" spans="1:17" ht="14.45" customHeight="1" x14ac:dyDescent="0.2">
      <c r="A21" s="49" t="s">
        <v>0</v>
      </c>
      <c r="B21" s="51" t="s">
        <v>1</v>
      </c>
      <c r="C21" s="8" t="s">
        <v>2</v>
      </c>
      <c r="D21" s="8" t="s">
        <v>3</v>
      </c>
      <c r="E21" s="18" t="s">
        <v>4</v>
      </c>
      <c r="F21" s="17" t="s">
        <v>0</v>
      </c>
      <c r="G21" s="51" t="s">
        <v>1</v>
      </c>
      <c r="H21" s="8" t="s">
        <v>2</v>
      </c>
      <c r="I21" s="8" t="s">
        <v>3</v>
      </c>
      <c r="J21" s="8" t="s">
        <v>4</v>
      </c>
      <c r="K21" s="9" t="s">
        <v>0</v>
      </c>
      <c r="L21" s="53" t="s">
        <v>1</v>
      </c>
      <c r="M21" s="8" t="s">
        <v>2</v>
      </c>
      <c r="N21" s="8" t="s">
        <v>3</v>
      </c>
      <c r="O21" s="9" t="s">
        <v>4</v>
      </c>
      <c r="Q21" s="38">
        <v>8945160.5099999998</v>
      </c>
    </row>
    <row r="22" spans="1:17" x14ac:dyDescent="0.2">
      <c r="A22" s="50"/>
      <c r="B22" s="52"/>
      <c r="C22" s="4"/>
      <c r="D22" s="4"/>
      <c r="E22" s="6"/>
      <c r="F22" s="10"/>
      <c r="G22" s="52"/>
      <c r="H22" s="4"/>
      <c r="I22" s="4"/>
      <c r="J22" s="4"/>
      <c r="K22" s="11"/>
      <c r="L22" s="54"/>
      <c r="M22" s="4"/>
      <c r="N22" s="4"/>
      <c r="O22" s="19"/>
      <c r="Q22" s="38" t="s">
        <v>16</v>
      </c>
    </row>
    <row r="23" spans="1:17" x14ac:dyDescent="0.2">
      <c r="A23" s="12">
        <v>1</v>
      </c>
      <c r="B23" s="5">
        <v>2</v>
      </c>
      <c r="C23" s="30"/>
      <c r="D23" s="5">
        <v>328</v>
      </c>
      <c r="E23" s="13">
        <v>377</v>
      </c>
      <c r="F23" s="12">
        <v>1</v>
      </c>
      <c r="G23" s="5">
        <v>2</v>
      </c>
      <c r="H23" s="24">
        <v>329</v>
      </c>
      <c r="I23" s="5">
        <v>352</v>
      </c>
      <c r="J23" s="13">
        <v>416</v>
      </c>
      <c r="K23" s="13">
        <v>1</v>
      </c>
      <c r="L23" s="7">
        <v>2</v>
      </c>
      <c r="M23" s="24">
        <v>350</v>
      </c>
      <c r="N23" s="5">
        <f>M23*(1+N19)</f>
        <v>385.00000000000006</v>
      </c>
      <c r="O23" s="13">
        <f>M23*(1+O19)</f>
        <v>455</v>
      </c>
      <c r="Q23" s="38">
        <f>AVERAGE(C25:E33,H23:J33,M23:O33,D23:E24)</f>
        <v>407.69936708860757</v>
      </c>
    </row>
    <row r="24" spans="1:17" x14ac:dyDescent="0.2">
      <c r="A24" s="12">
        <v>2</v>
      </c>
      <c r="B24" s="5">
        <v>2</v>
      </c>
      <c r="C24" s="47"/>
      <c r="D24" s="5">
        <v>339</v>
      </c>
      <c r="E24" s="13">
        <v>392</v>
      </c>
      <c r="F24" s="12">
        <v>2</v>
      </c>
      <c r="G24" s="5">
        <v>2</v>
      </c>
      <c r="H24" s="5">
        <f>H$23+(H$33-H$23)*$K23/10</f>
        <v>337</v>
      </c>
      <c r="I24" s="5">
        <v>364</v>
      </c>
      <c r="J24" s="13">
        <v>432</v>
      </c>
      <c r="K24" s="13">
        <v>2</v>
      </c>
      <c r="L24" s="7">
        <v>2</v>
      </c>
      <c r="M24" s="5">
        <f>M$23+(M$33-M$23)*$K23/10</f>
        <v>358.75</v>
      </c>
      <c r="N24" s="5">
        <f>N$23+(N$31-N$23)*$K23/8</f>
        <v>398.12500000000006</v>
      </c>
      <c r="O24" s="13">
        <f>O$23+(O$29-O$23)*$K23/6</f>
        <v>472.5</v>
      </c>
    </row>
    <row r="25" spans="1:17" x14ac:dyDescent="0.2">
      <c r="A25" s="12">
        <v>3</v>
      </c>
      <c r="B25" s="5">
        <v>2</v>
      </c>
      <c r="C25" s="5">
        <v>325</v>
      </c>
      <c r="D25" s="5">
        <v>350</v>
      </c>
      <c r="E25" s="13">
        <v>407</v>
      </c>
      <c r="F25" s="12">
        <v>3</v>
      </c>
      <c r="G25" s="5">
        <v>2</v>
      </c>
      <c r="H25" s="5">
        <f t="shared" ref="H25:H32" si="1">H$23+(H$33-H$23)*$K24/10</f>
        <v>345</v>
      </c>
      <c r="I25" s="5">
        <v>376</v>
      </c>
      <c r="J25" s="13">
        <v>448</v>
      </c>
      <c r="K25" s="13">
        <v>3</v>
      </c>
      <c r="L25" s="7">
        <v>2</v>
      </c>
      <c r="M25" s="5">
        <f t="shared" ref="M25:M32" si="2">M$23+(M$33-M$23)*$K24/10</f>
        <v>367.5</v>
      </c>
      <c r="N25" s="5">
        <f t="shared" ref="N25:N30" si="3">N$23+(N$31-N$23)*$K24/8</f>
        <v>411.25</v>
      </c>
      <c r="O25" s="13">
        <f t="shared" ref="O25:O28" si="4">O$23+(O$29-O$23)*$K24/6</f>
        <v>490</v>
      </c>
    </row>
    <row r="26" spans="1:17" x14ac:dyDescent="0.2">
      <c r="A26" s="12">
        <v>4</v>
      </c>
      <c r="B26" s="5">
        <v>2</v>
      </c>
      <c r="C26" s="5">
        <v>333</v>
      </c>
      <c r="D26" s="5">
        <v>361</v>
      </c>
      <c r="E26" s="13">
        <v>422</v>
      </c>
      <c r="F26" s="12">
        <v>4</v>
      </c>
      <c r="G26" s="5">
        <v>2</v>
      </c>
      <c r="H26" s="5">
        <v>353</v>
      </c>
      <c r="I26" s="5">
        <v>388</v>
      </c>
      <c r="J26" s="13">
        <v>464</v>
      </c>
      <c r="K26" s="13">
        <v>4</v>
      </c>
      <c r="L26" s="7">
        <v>2</v>
      </c>
      <c r="M26" s="5">
        <f t="shared" si="2"/>
        <v>376.25</v>
      </c>
      <c r="N26" s="5">
        <f t="shared" si="3"/>
        <v>424.375</v>
      </c>
      <c r="O26" s="13">
        <f t="shared" si="4"/>
        <v>507.5</v>
      </c>
    </row>
    <row r="27" spans="1:17" x14ac:dyDescent="0.2">
      <c r="A27" s="12">
        <v>5</v>
      </c>
      <c r="B27" s="5">
        <v>2</v>
      </c>
      <c r="C27" s="5">
        <v>340</v>
      </c>
      <c r="D27" s="5">
        <v>372</v>
      </c>
      <c r="E27" s="13">
        <v>436</v>
      </c>
      <c r="F27" s="12">
        <v>5</v>
      </c>
      <c r="G27" s="5">
        <v>2</v>
      </c>
      <c r="H27" s="5">
        <v>361</v>
      </c>
      <c r="I27" s="5">
        <v>400</v>
      </c>
      <c r="J27" s="13">
        <v>480</v>
      </c>
      <c r="K27" s="13">
        <v>5</v>
      </c>
      <c r="L27" s="7">
        <v>2</v>
      </c>
      <c r="M27" s="5">
        <f t="shared" si="2"/>
        <v>385</v>
      </c>
      <c r="N27" s="5">
        <f t="shared" si="3"/>
        <v>437.5</v>
      </c>
      <c r="O27" s="13">
        <f t="shared" si="4"/>
        <v>525</v>
      </c>
    </row>
    <row r="28" spans="1:17" x14ac:dyDescent="0.2">
      <c r="A28" s="12">
        <v>6</v>
      </c>
      <c r="B28" s="5">
        <v>2</v>
      </c>
      <c r="C28" s="5">
        <v>347</v>
      </c>
      <c r="D28" s="5">
        <v>383</v>
      </c>
      <c r="E28" s="13">
        <v>450</v>
      </c>
      <c r="F28" s="12">
        <v>6</v>
      </c>
      <c r="G28" s="5">
        <v>2</v>
      </c>
      <c r="H28" s="5">
        <v>369</v>
      </c>
      <c r="I28" s="5">
        <v>412</v>
      </c>
      <c r="J28" s="13">
        <v>496</v>
      </c>
      <c r="K28" s="13">
        <v>6</v>
      </c>
      <c r="L28" s="7">
        <v>2</v>
      </c>
      <c r="M28" s="5">
        <f t="shared" si="2"/>
        <v>393.75</v>
      </c>
      <c r="N28" s="5">
        <f t="shared" si="3"/>
        <v>450.625</v>
      </c>
      <c r="O28" s="13">
        <f t="shared" si="4"/>
        <v>542.5</v>
      </c>
    </row>
    <row r="29" spans="1:17" x14ac:dyDescent="0.2">
      <c r="A29" s="12">
        <v>7</v>
      </c>
      <c r="B29" s="5">
        <v>2</v>
      </c>
      <c r="C29" s="5">
        <v>354</v>
      </c>
      <c r="D29" s="5">
        <v>394</v>
      </c>
      <c r="E29" s="13">
        <v>464</v>
      </c>
      <c r="F29" s="12">
        <v>7</v>
      </c>
      <c r="G29" s="5">
        <v>2</v>
      </c>
      <c r="H29" s="5">
        <v>377</v>
      </c>
      <c r="I29" s="5">
        <v>424</v>
      </c>
      <c r="J29" s="13">
        <v>512</v>
      </c>
      <c r="K29" s="13">
        <v>7</v>
      </c>
      <c r="L29" s="7">
        <v>2</v>
      </c>
      <c r="M29" s="5">
        <f t="shared" si="2"/>
        <v>402.5</v>
      </c>
      <c r="N29" s="5">
        <f t="shared" si="3"/>
        <v>463.75</v>
      </c>
      <c r="O29" s="13">
        <f>M23*(1+O20)</f>
        <v>560</v>
      </c>
    </row>
    <row r="30" spans="1:17" x14ac:dyDescent="0.2">
      <c r="A30" s="12">
        <v>8</v>
      </c>
      <c r="B30" s="5">
        <v>4</v>
      </c>
      <c r="C30" s="5">
        <v>361</v>
      </c>
      <c r="D30" s="5">
        <v>405</v>
      </c>
      <c r="E30" s="13"/>
      <c r="F30" s="12">
        <v>8</v>
      </c>
      <c r="G30" s="5">
        <v>4</v>
      </c>
      <c r="H30" s="5">
        <v>385</v>
      </c>
      <c r="I30" s="5">
        <v>436</v>
      </c>
      <c r="J30" s="13"/>
      <c r="K30" s="13">
        <v>8</v>
      </c>
      <c r="L30" s="7">
        <v>4</v>
      </c>
      <c r="M30" s="5">
        <f t="shared" si="2"/>
        <v>411.25</v>
      </c>
      <c r="N30" s="5">
        <f t="shared" si="3"/>
        <v>476.87499999999994</v>
      </c>
      <c r="O30" s="13"/>
    </row>
    <row r="31" spans="1:17" x14ac:dyDescent="0.2">
      <c r="A31" s="12">
        <v>9</v>
      </c>
      <c r="B31" s="5">
        <v>4</v>
      </c>
      <c r="C31" s="5">
        <v>368</v>
      </c>
      <c r="D31" s="5">
        <v>415</v>
      </c>
      <c r="E31" s="13"/>
      <c r="F31" s="12">
        <v>9</v>
      </c>
      <c r="G31" s="5">
        <v>4</v>
      </c>
      <c r="H31" s="5">
        <v>393</v>
      </c>
      <c r="I31" s="5">
        <v>448</v>
      </c>
      <c r="J31" s="13"/>
      <c r="K31" s="13">
        <v>9</v>
      </c>
      <c r="L31" s="7">
        <v>4</v>
      </c>
      <c r="M31" s="5">
        <f t="shared" si="2"/>
        <v>420</v>
      </c>
      <c r="N31" s="5">
        <f t="shared" ref="N31" si="5">M23*(1+N20)</f>
        <v>489.99999999999994</v>
      </c>
      <c r="O31" s="13"/>
    </row>
    <row r="32" spans="1:17" x14ac:dyDescent="0.2">
      <c r="A32" s="12">
        <v>10</v>
      </c>
      <c r="B32" s="5">
        <v>4</v>
      </c>
      <c r="C32" s="5">
        <v>375</v>
      </c>
      <c r="D32" s="5"/>
      <c r="E32" s="13"/>
      <c r="F32" s="12">
        <v>10</v>
      </c>
      <c r="G32" s="5">
        <v>4</v>
      </c>
      <c r="H32" s="5">
        <v>401</v>
      </c>
      <c r="I32" s="5"/>
      <c r="J32" s="13"/>
      <c r="K32" s="13">
        <v>10</v>
      </c>
      <c r="L32" s="7">
        <v>4</v>
      </c>
      <c r="M32" s="5">
        <f t="shared" si="2"/>
        <v>428.75</v>
      </c>
      <c r="N32" s="5"/>
      <c r="O32" s="13"/>
    </row>
    <row r="33" spans="1:17" ht="15.75" thickBot="1" x14ac:dyDescent="0.25">
      <c r="A33" s="14">
        <v>11</v>
      </c>
      <c r="B33" s="15">
        <v>4</v>
      </c>
      <c r="C33" s="5">
        <v>382</v>
      </c>
      <c r="D33" s="15"/>
      <c r="E33" s="16"/>
      <c r="F33" s="14">
        <v>11</v>
      </c>
      <c r="G33" s="15">
        <v>4</v>
      </c>
      <c r="H33" s="15">
        <v>409</v>
      </c>
      <c r="I33" s="15"/>
      <c r="J33" s="16"/>
      <c r="K33" s="16">
        <v>11</v>
      </c>
      <c r="L33" s="20">
        <v>4</v>
      </c>
      <c r="M33" s="15">
        <f>M23*(1+M20)</f>
        <v>437.5</v>
      </c>
      <c r="N33" s="15"/>
      <c r="O33" s="16"/>
    </row>
    <row r="35" spans="1:17" x14ac:dyDescent="0.2">
      <c r="B35" s="2" t="s">
        <v>7</v>
      </c>
    </row>
    <row r="36" spans="1:17" x14ac:dyDescent="0.2">
      <c r="B36" s="21" t="s">
        <v>10</v>
      </c>
      <c r="C36" s="23">
        <v>0</v>
      </c>
      <c r="D36" s="23">
        <v>0.1</v>
      </c>
      <c r="E36" s="23">
        <v>0.3</v>
      </c>
      <c r="F36" s="23"/>
      <c r="G36" s="23"/>
      <c r="H36" s="23">
        <v>0</v>
      </c>
      <c r="I36" s="23">
        <v>0.1</v>
      </c>
      <c r="J36" s="23">
        <v>0.3</v>
      </c>
      <c r="K36" s="23"/>
      <c r="L36" s="23"/>
      <c r="M36" s="23">
        <v>0</v>
      </c>
      <c r="N36" s="23">
        <v>0.1</v>
      </c>
      <c r="O36" s="23">
        <v>0.3</v>
      </c>
    </row>
    <row r="37" spans="1:17" ht="15.75" thickBot="1" x14ac:dyDescent="0.25">
      <c r="C37" s="23">
        <v>0.25</v>
      </c>
      <c r="D37" s="23">
        <v>0.4</v>
      </c>
      <c r="E37" s="23">
        <v>0.6</v>
      </c>
      <c r="F37" s="23"/>
      <c r="G37" s="23"/>
      <c r="H37" s="23">
        <v>0.25</v>
      </c>
      <c r="I37" s="23">
        <v>0.4</v>
      </c>
      <c r="J37" s="23">
        <v>0.6</v>
      </c>
      <c r="K37" s="23"/>
      <c r="L37" s="23"/>
      <c r="M37" s="23">
        <v>0.25</v>
      </c>
      <c r="N37" s="23">
        <v>0.4</v>
      </c>
      <c r="O37" s="23">
        <v>0.6</v>
      </c>
    </row>
    <row r="38" spans="1:17" x14ac:dyDescent="0.2">
      <c r="A38" s="49" t="s">
        <v>0</v>
      </c>
      <c r="B38" s="51" t="s">
        <v>1</v>
      </c>
      <c r="C38" s="8" t="s">
        <v>2</v>
      </c>
      <c r="D38" s="8" t="s">
        <v>3</v>
      </c>
      <c r="E38" s="18" t="s">
        <v>4</v>
      </c>
      <c r="F38" s="17" t="s">
        <v>0</v>
      </c>
      <c r="G38" s="51" t="s">
        <v>1</v>
      </c>
      <c r="H38" s="8" t="s">
        <v>2</v>
      </c>
      <c r="I38" s="8" t="s">
        <v>3</v>
      </c>
      <c r="J38" s="8" t="s">
        <v>4</v>
      </c>
      <c r="K38" s="9" t="s">
        <v>0</v>
      </c>
      <c r="L38" s="53" t="s">
        <v>1</v>
      </c>
      <c r="M38" s="8" t="s">
        <v>2</v>
      </c>
      <c r="N38" s="8" t="s">
        <v>3</v>
      </c>
      <c r="O38" s="9" t="s">
        <v>4</v>
      </c>
      <c r="Q38" s="38">
        <v>18416614.009999998</v>
      </c>
    </row>
    <row r="39" spans="1:17" x14ac:dyDescent="0.2">
      <c r="A39" s="50"/>
      <c r="B39" s="52"/>
      <c r="C39" s="4"/>
      <c r="D39" s="4"/>
      <c r="E39" s="6"/>
      <c r="F39" s="10"/>
      <c r="G39" s="52"/>
      <c r="H39" s="4"/>
      <c r="I39" s="4"/>
      <c r="J39" s="4"/>
      <c r="K39" s="11"/>
      <c r="L39" s="54"/>
      <c r="M39" s="4"/>
      <c r="N39" s="4"/>
      <c r="O39" s="19"/>
      <c r="Q39" s="38" t="s">
        <v>16</v>
      </c>
    </row>
    <row r="40" spans="1:17" x14ac:dyDescent="0.2">
      <c r="A40" s="12">
        <v>1</v>
      </c>
      <c r="B40" s="5">
        <v>2</v>
      </c>
      <c r="C40" s="24">
        <v>340</v>
      </c>
      <c r="D40" s="5">
        <f>C40*(1+D36)</f>
        <v>374.00000000000006</v>
      </c>
      <c r="E40" s="13">
        <f>C40*(1+E36)</f>
        <v>442</v>
      </c>
      <c r="F40" s="12">
        <v>1</v>
      </c>
      <c r="G40" s="5">
        <v>2</v>
      </c>
      <c r="H40" s="24">
        <v>370</v>
      </c>
      <c r="I40" s="5">
        <f>H40*(1+I36)</f>
        <v>407.00000000000006</v>
      </c>
      <c r="J40" s="13">
        <f>H40*(1+J36)</f>
        <v>481</v>
      </c>
      <c r="K40" s="13">
        <v>1</v>
      </c>
      <c r="L40" s="7">
        <v>2</v>
      </c>
      <c r="M40" s="24">
        <v>400</v>
      </c>
      <c r="N40" s="5">
        <f>M40*(1+N36)</f>
        <v>440.00000000000006</v>
      </c>
      <c r="O40" s="13">
        <f>M40*(1+O36)</f>
        <v>520</v>
      </c>
      <c r="Q40" s="38">
        <f>AVERAGE(C40:E50,H40:J50,M40:O50)</f>
        <v>462.84259259259261</v>
      </c>
    </row>
    <row r="41" spans="1:17" x14ac:dyDescent="0.2">
      <c r="A41" s="12">
        <v>2</v>
      </c>
      <c r="B41" s="5">
        <v>2</v>
      </c>
      <c r="C41" s="5">
        <f>C$40+(C$50-C$40)*$K40/10</f>
        <v>348.5</v>
      </c>
      <c r="D41" s="5">
        <f>D$40+(D$48-D$40)*$K40/8</f>
        <v>386.75000000000006</v>
      </c>
      <c r="E41" s="13">
        <f>E$40+(E$46-E$40)*$K40/6</f>
        <v>459</v>
      </c>
      <c r="F41" s="12">
        <v>2</v>
      </c>
      <c r="G41" s="5">
        <v>2</v>
      </c>
      <c r="H41" s="5">
        <f>H$40+(H$50-H$40)*$K40/10</f>
        <v>379.25</v>
      </c>
      <c r="I41" s="5">
        <f>I$40+(I$48-I$40)*$K40/8</f>
        <v>420.87500000000006</v>
      </c>
      <c r="J41" s="13">
        <f>J$40+(J$46-J$40)*$K40/6</f>
        <v>499.5</v>
      </c>
      <c r="K41" s="13">
        <v>2</v>
      </c>
      <c r="L41" s="7">
        <v>2</v>
      </c>
      <c r="M41" s="5">
        <f>M$40+(M$50-M$40)*$K40/10</f>
        <v>410</v>
      </c>
      <c r="N41" s="5">
        <f>N$40+(N$48-N$40)*$K40/8</f>
        <v>455.00000000000006</v>
      </c>
      <c r="O41" s="13">
        <f>O$40+(O$46-O$40)*$K40/6</f>
        <v>540</v>
      </c>
    </row>
    <row r="42" spans="1:17" x14ac:dyDescent="0.2">
      <c r="A42" s="12">
        <v>3</v>
      </c>
      <c r="B42" s="5">
        <v>2</v>
      </c>
      <c r="C42" s="5">
        <f t="shared" ref="C42:C49" si="6">C$40+(C$50-C$40)*$K41/10</f>
        <v>357</v>
      </c>
      <c r="D42" s="5">
        <f t="shared" ref="D42:D47" si="7">D$40+(D$48-D$40)*$K41/8</f>
        <v>399.5</v>
      </c>
      <c r="E42" s="13">
        <f t="shared" ref="E42:E45" si="8">E$40+(E$46-E$40)*$K41/6</f>
        <v>476</v>
      </c>
      <c r="F42" s="12">
        <v>3</v>
      </c>
      <c r="G42" s="5">
        <v>2</v>
      </c>
      <c r="H42" s="5">
        <f t="shared" ref="H42:H49" si="9">H$40+(H$50-H$40)*$K41/10</f>
        <v>388.5</v>
      </c>
      <c r="I42" s="5">
        <f t="shared" ref="I42:I47" si="10">I$40+(I$48-I$40)*$K41/8</f>
        <v>434.75000000000006</v>
      </c>
      <c r="J42" s="13">
        <f t="shared" ref="J42:J45" si="11">J$40+(J$46-J$40)*$K41/6</f>
        <v>518</v>
      </c>
      <c r="K42" s="13">
        <v>3</v>
      </c>
      <c r="L42" s="7">
        <v>2</v>
      </c>
      <c r="M42" s="5">
        <f t="shared" ref="M42:M49" si="12">M$40+(M$50-M$40)*$K41/10</f>
        <v>420</v>
      </c>
      <c r="N42" s="5">
        <f t="shared" ref="N42:N47" si="13">N$40+(N$48-N$40)*$K41/8</f>
        <v>470.00000000000006</v>
      </c>
      <c r="O42" s="13">
        <f t="shared" ref="O42:O45" si="14">O$40+(O$46-O$40)*$K41/6</f>
        <v>560</v>
      </c>
    </row>
    <row r="43" spans="1:17" x14ac:dyDescent="0.2">
      <c r="A43" s="12">
        <v>4</v>
      </c>
      <c r="B43" s="5">
        <v>2</v>
      </c>
      <c r="C43" s="5">
        <f t="shared" si="6"/>
        <v>365.5</v>
      </c>
      <c r="D43" s="5">
        <f t="shared" si="7"/>
        <v>412.25</v>
      </c>
      <c r="E43" s="13">
        <f t="shared" si="8"/>
        <v>493</v>
      </c>
      <c r="F43" s="12">
        <v>4</v>
      </c>
      <c r="G43" s="5">
        <v>2</v>
      </c>
      <c r="H43" s="5">
        <f t="shared" si="9"/>
        <v>397.75</v>
      </c>
      <c r="I43" s="5">
        <f t="shared" si="10"/>
        <v>448.62500000000006</v>
      </c>
      <c r="J43" s="13">
        <f t="shared" si="11"/>
        <v>536.5</v>
      </c>
      <c r="K43" s="13">
        <v>4</v>
      </c>
      <c r="L43" s="7">
        <v>2</v>
      </c>
      <c r="M43" s="5">
        <f t="shared" si="12"/>
        <v>430</v>
      </c>
      <c r="N43" s="5">
        <f t="shared" si="13"/>
        <v>485.00000000000006</v>
      </c>
      <c r="O43" s="13">
        <f t="shared" si="14"/>
        <v>580</v>
      </c>
    </row>
    <row r="44" spans="1:17" x14ac:dyDescent="0.2">
      <c r="A44" s="12">
        <v>5</v>
      </c>
      <c r="B44" s="5">
        <v>2</v>
      </c>
      <c r="C44" s="5">
        <f t="shared" si="6"/>
        <v>374</v>
      </c>
      <c r="D44" s="5">
        <f t="shared" si="7"/>
        <v>425</v>
      </c>
      <c r="E44" s="13">
        <f t="shared" si="8"/>
        <v>510</v>
      </c>
      <c r="F44" s="12">
        <v>5</v>
      </c>
      <c r="G44" s="5">
        <v>2</v>
      </c>
      <c r="H44" s="5">
        <f t="shared" si="9"/>
        <v>407</v>
      </c>
      <c r="I44" s="5">
        <f t="shared" si="10"/>
        <v>462.5</v>
      </c>
      <c r="J44" s="13">
        <f t="shared" si="11"/>
        <v>555</v>
      </c>
      <c r="K44" s="13">
        <v>5</v>
      </c>
      <c r="L44" s="7">
        <v>2</v>
      </c>
      <c r="M44" s="5">
        <f t="shared" si="12"/>
        <v>440</v>
      </c>
      <c r="N44" s="5">
        <f t="shared" si="13"/>
        <v>500</v>
      </c>
      <c r="O44" s="13">
        <f t="shared" si="14"/>
        <v>600</v>
      </c>
    </row>
    <row r="45" spans="1:17" x14ac:dyDescent="0.2">
      <c r="A45" s="12">
        <v>6</v>
      </c>
      <c r="B45" s="5">
        <v>2</v>
      </c>
      <c r="C45" s="5">
        <f t="shared" si="6"/>
        <v>382.5</v>
      </c>
      <c r="D45" s="5">
        <f t="shared" si="7"/>
        <v>437.75</v>
      </c>
      <c r="E45" s="13">
        <f t="shared" si="8"/>
        <v>527</v>
      </c>
      <c r="F45" s="12">
        <v>6</v>
      </c>
      <c r="G45" s="5">
        <v>2</v>
      </c>
      <c r="H45" s="5">
        <f t="shared" si="9"/>
        <v>416.25</v>
      </c>
      <c r="I45" s="5">
        <f t="shared" si="10"/>
        <v>476.375</v>
      </c>
      <c r="J45" s="13">
        <f t="shared" si="11"/>
        <v>573.5</v>
      </c>
      <c r="K45" s="13">
        <v>6</v>
      </c>
      <c r="L45" s="7">
        <v>2</v>
      </c>
      <c r="M45" s="5">
        <f t="shared" si="12"/>
        <v>450</v>
      </c>
      <c r="N45" s="5">
        <f t="shared" si="13"/>
        <v>515</v>
      </c>
      <c r="O45" s="13">
        <f t="shared" si="14"/>
        <v>620</v>
      </c>
    </row>
    <row r="46" spans="1:17" x14ac:dyDescent="0.2">
      <c r="A46" s="12">
        <v>7</v>
      </c>
      <c r="B46" s="5">
        <v>2</v>
      </c>
      <c r="C46" s="5">
        <f t="shared" si="6"/>
        <v>391</v>
      </c>
      <c r="D46" s="5">
        <f t="shared" si="7"/>
        <v>450.5</v>
      </c>
      <c r="E46" s="13">
        <f>C40*(1+E37)</f>
        <v>544</v>
      </c>
      <c r="F46" s="12">
        <v>7</v>
      </c>
      <c r="G46" s="5">
        <v>2</v>
      </c>
      <c r="H46" s="5">
        <f t="shared" si="9"/>
        <v>425.5</v>
      </c>
      <c r="I46" s="5">
        <f t="shared" si="10"/>
        <v>490.25</v>
      </c>
      <c r="J46" s="13">
        <f>H40*(1+J37)</f>
        <v>592</v>
      </c>
      <c r="K46" s="13">
        <v>7</v>
      </c>
      <c r="L46" s="7">
        <v>2</v>
      </c>
      <c r="M46" s="5">
        <f t="shared" si="12"/>
        <v>460</v>
      </c>
      <c r="N46" s="5">
        <f t="shared" si="13"/>
        <v>530</v>
      </c>
      <c r="O46" s="13">
        <f>M40*(1+O37)</f>
        <v>640</v>
      </c>
    </row>
    <row r="47" spans="1:17" x14ac:dyDescent="0.2">
      <c r="A47" s="12">
        <v>8</v>
      </c>
      <c r="B47" s="5">
        <v>4</v>
      </c>
      <c r="C47" s="5">
        <f t="shared" si="6"/>
        <v>399.5</v>
      </c>
      <c r="D47" s="5">
        <f t="shared" si="7"/>
        <v>463.24999999999994</v>
      </c>
      <c r="E47" s="13"/>
      <c r="F47" s="12">
        <v>8</v>
      </c>
      <c r="G47" s="5">
        <v>4</v>
      </c>
      <c r="H47" s="5">
        <f t="shared" si="9"/>
        <v>434.75</v>
      </c>
      <c r="I47" s="5">
        <f t="shared" si="10"/>
        <v>504.125</v>
      </c>
      <c r="J47" s="13"/>
      <c r="K47" s="13">
        <v>8</v>
      </c>
      <c r="L47" s="7">
        <v>4</v>
      </c>
      <c r="M47" s="5">
        <f t="shared" si="12"/>
        <v>470</v>
      </c>
      <c r="N47" s="5">
        <f t="shared" si="13"/>
        <v>545</v>
      </c>
      <c r="O47" s="13"/>
    </row>
    <row r="48" spans="1:17" x14ac:dyDescent="0.2">
      <c r="A48" s="12">
        <v>9</v>
      </c>
      <c r="B48" s="5">
        <v>4</v>
      </c>
      <c r="C48" s="5">
        <f t="shared" si="6"/>
        <v>408</v>
      </c>
      <c r="D48" s="5">
        <f>C40*(1+D37)</f>
        <v>475.99999999999994</v>
      </c>
      <c r="E48" s="13"/>
      <c r="F48" s="12">
        <v>9</v>
      </c>
      <c r="G48" s="5">
        <v>4</v>
      </c>
      <c r="H48" s="5">
        <f t="shared" si="9"/>
        <v>444</v>
      </c>
      <c r="I48" s="5">
        <f>H40*(1+I37)</f>
        <v>518</v>
      </c>
      <c r="J48" s="13"/>
      <c r="K48" s="13">
        <v>9</v>
      </c>
      <c r="L48" s="7">
        <v>4</v>
      </c>
      <c r="M48" s="5">
        <f t="shared" si="12"/>
        <v>480</v>
      </c>
      <c r="N48" s="5">
        <f t="shared" ref="N48" si="15">M40*(1+N37)</f>
        <v>560</v>
      </c>
      <c r="O48" s="13"/>
    </row>
    <row r="49" spans="1:17" x14ac:dyDescent="0.2">
      <c r="A49" s="12">
        <v>10</v>
      </c>
      <c r="B49" s="5">
        <v>4</v>
      </c>
      <c r="C49" s="5">
        <f t="shared" si="6"/>
        <v>416.5</v>
      </c>
      <c r="D49" s="5"/>
      <c r="E49" s="13"/>
      <c r="F49" s="12">
        <v>10</v>
      </c>
      <c r="G49" s="5">
        <v>4</v>
      </c>
      <c r="H49" s="5">
        <f t="shared" si="9"/>
        <v>453.25</v>
      </c>
      <c r="I49" s="5"/>
      <c r="J49" s="13"/>
      <c r="K49" s="13">
        <v>10</v>
      </c>
      <c r="L49" s="7">
        <v>4</v>
      </c>
      <c r="M49" s="5">
        <f t="shared" si="12"/>
        <v>490</v>
      </c>
      <c r="N49" s="5"/>
      <c r="O49" s="13"/>
    </row>
    <row r="50" spans="1:17" ht="15.75" thickBot="1" x14ac:dyDescent="0.25">
      <c r="A50" s="14">
        <v>11</v>
      </c>
      <c r="B50" s="15">
        <v>4</v>
      </c>
      <c r="C50" s="15">
        <f>C40*(1+C37)</f>
        <v>425</v>
      </c>
      <c r="D50" s="15"/>
      <c r="E50" s="16"/>
      <c r="F50" s="14">
        <v>11</v>
      </c>
      <c r="G50" s="15">
        <v>4</v>
      </c>
      <c r="H50" s="15">
        <f>H40*(1+H37)</f>
        <v>462.5</v>
      </c>
      <c r="I50" s="15"/>
      <c r="J50" s="16"/>
      <c r="K50" s="16">
        <v>11</v>
      </c>
      <c r="L50" s="20">
        <v>4</v>
      </c>
      <c r="M50" s="15">
        <f>M40*(1+M37)</f>
        <v>500</v>
      </c>
      <c r="N50" s="15"/>
      <c r="O50" s="16"/>
    </row>
    <row r="52" spans="1:17" x14ac:dyDescent="0.2">
      <c r="B52" s="2" t="s">
        <v>8</v>
      </c>
    </row>
    <row r="53" spans="1:17" x14ac:dyDescent="0.2">
      <c r="B53" s="21" t="s">
        <v>10</v>
      </c>
      <c r="C53" s="23">
        <v>0</v>
      </c>
      <c r="D53" s="23">
        <v>0.1</v>
      </c>
      <c r="E53" s="23">
        <v>0.3</v>
      </c>
      <c r="F53" s="23"/>
      <c r="G53" s="23"/>
      <c r="H53" s="23">
        <v>0</v>
      </c>
      <c r="I53" s="23">
        <v>0.1</v>
      </c>
      <c r="J53" s="23">
        <v>0.3</v>
      </c>
      <c r="K53" s="23"/>
      <c r="L53" s="23"/>
      <c r="M53" s="23">
        <v>0</v>
      </c>
      <c r="N53" s="23">
        <v>0.1</v>
      </c>
      <c r="O53" s="23">
        <v>0.3</v>
      </c>
    </row>
    <row r="54" spans="1:17" ht="15.75" thickBot="1" x14ac:dyDescent="0.25">
      <c r="C54" s="23">
        <v>0.25</v>
      </c>
      <c r="D54" s="23">
        <v>0.4</v>
      </c>
      <c r="E54" s="23">
        <v>0.6</v>
      </c>
      <c r="F54" s="23"/>
      <c r="G54" s="23"/>
      <c r="H54" s="23">
        <v>0.2</v>
      </c>
      <c r="I54" s="23">
        <v>0.4</v>
      </c>
      <c r="J54" s="23">
        <v>0.6</v>
      </c>
      <c r="K54" s="23"/>
      <c r="L54" s="23"/>
      <c r="M54" s="23">
        <v>0.2</v>
      </c>
      <c r="N54" s="23">
        <v>0.4</v>
      </c>
      <c r="O54" s="23">
        <v>0.6</v>
      </c>
    </row>
    <row r="55" spans="1:17" x14ac:dyDescent="0.2">
      <c r="A55" s="49" t="s">
        <v>0</v>
      </c>
      <c r="B55" s="51" t="s">
        <v>1</v>
      </c>
      <c r="C55" s="8" t="s">
        <v>2</v>
      </c>
      <c r="D55" s="8" t="s">
        <v>3</v>
      </c>
      <c r="E55" s="18" t="s">
        <v>4</v>
      </c>
      <c r="F55" s="17" t="s">
        <v>0</v>
      </c>
      <c r="G55" s="51" t="s">
        <v>1</v>
      </c>
      <c r="H55" s="8" t="s">
        <v>2</v>
      </c>
      <c r="I55" s="8" t="s">
        <v>3</v>
      </c>
      <c r="J55" s="8" t="s">
        <v>4</v>
      </c>
      <c r="K55" s="9" t="s">
        <v>0</v>
      </c>
      <c r="L55" s="53" t="s">
        <v>1</v>
      </c>
      <c r="M55" s="8" t="s">
        <v>2</v>
      </c>
      <c r="N55" s="8" t="s">
        <v>3</v>
      </c>
      <c r="O55" s="9" t="s">
        <v>4</v>
      </c>
      <c r="Q55" s="38">
        <v>63004268</v>
      </c>
    </row>
    <row r="56" spans="1:17" x14ac:dyDescent="0.2">
      <c r="A56" s="50"/>
      <c r="B56" s="52"/>
      <c r="C56" s="4"/>
      <c r="D56" s="4"/>
      <c r="E56" s="6"/>
      <c r="F56" s="10"/>
      <c r="G56" s="52"/>
      <c r="H56" s="4"/>
      <c r="I56" s="4"/>
      <c r="J56" s="4"/>
      <c r="K56" s="11"/>
      <c r="L56" s="54"/>
      <c r="M56" s="4"/>
      <c r="N56" s="4"/>
      <c r="O56" s="19"/>
      <c r="Q56" s="38" t="s">
        <v>16</v>
      </c>
    </row>
    <row r="57" spans="1:17" x14ac:dyDescent="0.2">
      <c r="A57" s="12">
        <v>1</v>
      </c>
      <c r="B57" s="5">
        <v>2</v>
      </c>
      <c r="C57" s="24">
        <v>390</v>
      </c>
      <c r="D57" s="5">
        <f>C57*(1+D53)</f>
        <v>429.00000000000006</v>
      </c>
      <c r="E57" s="13">
        <f>C57*(1+E53)</f>
        <v>507</v>
      </c>
      <c r="F57" s="12">
        <v>1</v>
      </c>
      <c r="G57" s="5">
        <v>2</v>
      </c>
      <c r="H57" s="24">
        <v>450</v>
      </c>
      <c r="I57" s="5">
        <f>H57*(1+I53)</f>
        <v>495.00000000000006</v>
      </c>
      <c r="J57" s="13">
        <f>H57*(1+J53)</f>
        <v>585</v>
      </c>
      <c r="K57" s="13">
        <v>1</v>
      </c>
      <c r="L57" s="7">
        <v>2</v>
      </c>
      <c r="M57" s="24">
        <v>520</v>
      </c>
      <c r="N57" s="5">
        <f>M57*(1+N53)</f>
        <v>572</v>
      </c>
      <c r="O57" s="13">
        <f>M57*(1+O53)</f>
        <v>676</v>
      </c>
      <c r="Q57" s="38">
        <f>AVERAGE(C57:E67,H57:J67,M57:O67)</f>
        <v>563.79320987654307</v>
      </c>
    </row>
    <row r="58" spans="1:17" x14ac:dyDescent="0.2">
      <c r="A58" s="12">
        <v>2</v>
      </c>
      <c r="B58" s="5">
        <v>2</v>
      </c>
      <c r="C58" s="5">
        <f>C$57+(C$67-C$57)*$K57/10</f>
        <v>399.75</v>
      </c>
      <c r="D58" s="5">
        <f>D$57+(D$65-D$57)*$K57/8</f>
        <v>443.62500000000006</v>
      </c>
      <c r="E58" s="13">
        <f>E$57+(E$63-E$57)*$K57/6</f>
        <v>526.5</v>
      </c>
      <c r="F58" s="12">
        <v>2</v>
      </c>
      <c r="G58" s="5">
        <v>2</v>
      </c>
      <c r="H58" s="5">
        <f>H$57+(H$67-H$57)*$K57/10</f>
        <v>459</v>
      </c>
      <c r="I58" s="5">
        <f>I$57+(I$65-I$57)*$K57/8</f>
        <v>511.87500000000006</v>
      </c>
      <c r="J58" s="13">
        <f>J$57+(J$63-J$57)*$K57/6</f>
        <v>607.5</v>
      </c>
      <c r="K58" s="13">
        <v>2</v>
      </c>
      <c r="L58" s="7">
        <v>2</v>
      </c>
      <c r="M58" s="5">
        <f>M$57+(M$67-M$57)*$K57/10</f>
        <v>530.4</v>
      </c>
      <c r="N58" s="5">
        <f>N$57+(N$65-N$57)*$K57/8</f>
        <v>591.5</v>
      </c>
      <c r="O58" s="13">
        <f>O$57+(O$63-O$57)*$K57/6</f>
        <v>702</v>
      </c>
    </row>
    <row r="59" spans="1:17" x14ac:dyDescent="0.2">
      <c r="A59" s="12">
        <v>3</v>
      </c>
      <c r="B59" s="5">
        <v>2</v>
      </c>
      <c r="C59" s="5">
        <f t="shared" ref="C59:C66" si="16">C$57+(C$67-C$57)*$K58/10</f>
        <v>409.5</v>
      </c>
      <c r="D59" s="5">
        <f t="shared" ref="D59:D64" si="17">D$57+(D$65-D$57)*$K58/8</f>
        <v>458.25000000000006</v>
      </c>
      <c r="E59" s="13">
        <f t="shared" ref="E59:E62" si="18">E$57+(E$63-E$57)*$K58/6</f>
        <v>546</v>
      </c>
      <c r="F59" s="12">
        <v>3</v>
      </c>
      <c r="G59" s="5">
        <v>2</v>
      </c>
      <c r="H59" s="5">
        <f t="shared" ref="H59:H66" si="19">H$57+(H$67-H$57)*$K58/10</f>
        <v>468</v>
      </c>
      <c r="I59" s="5">
        <f t="shared" ref="I59:I64" si="20">I$57+(I$65-I$57)*$K58/8</f>
        <v>528.75</v>
      </c>
      <c r="J59" s="13">
        <f t="shared" ref="J59:J62" si="21">J$57+(J$63-J$57)*$K58/6</f>
        <v>630</v>
      </c>
      <c r="K59" s="13">
        <v>3</v>
      </c>
      <c r="L59" s="7">
        <v>2</v>
      </c>
      <c r="M59" s="5">
        <f t="shared" ref="M59:M66" si="22">M$57+(M$67-M$57)*$K58/10</f>
        <v>540.79999999999995</v>
      </c>
      <c r="N59" s="5">
        <f t="shared" ref="N59:N64" si="23">N$57+(N$65-N$57)*$K58/8</f>
        <v>611</v>
      </c>
      <c r="O59" s="13">
        <f t="shared" ref="O59:O62" si="24">O$57+(O$63-O$57)*$K58/6</f>
        <v>728</v>
      </c>
    </row>
    <row r="60" spans="1:17" x14ac:dyDescent="0.2">
      <c r="A60" s="12">
        <v>4</v>
      </c>
      <c r="B60" s="5">
        <v>2</v>
      </c>
      <c r="C60" s="5">
        <f t="shared" si="16"/>
        <v>419.25</v>
      </c>
      <c r="D60" s="5">
        <f t="shared" si="17"/>
        <v>472.87500000000006</v>
      </c>
      <c r="E60" s="13">
        <f t="shared" si="18"/>
        <v>565.5</v>
      </c>
      <c r="F60" s="12">
        <v>4</v>
      </c>
      <c r="G60" s="5">
        <v>2</v>
      </c>
      <c r="H60" s="5">
        <f t="shared" si="19"/>
        <v>477</v>
      </c>
      <c r="I60" s="5">
        <f t="shared" si="20"/>
        <v>545.625</v>
      </c>
      <c r="J60" s="13">
        <f t="shared" si="21"/>
        <v>652.5</v>
      </c>
      <c r="K60" s="13">
        <v>4</v>
      </c>
      <c r="L60" s="7">
        <v>2</v>
      </c>
      <c r="M60" s="5">
        <f t="shared" si="22"/>
        <v>551.20000000000005</v>
      </c>
      <c r="N60" s="5">
        <f t="shared" si="23"/>
        <v>630.5</v>
      </c>
      <c r="O60" s="13">
        <f t="shared" si="24"/>
        <v>754</v>
      </c>
    </row>
    <row r="61" spans="1:17" x14ac:dyDescent="0.2">
      <c r="A61" s="12">
        <v>5</v>
      </c>
      <c r="B61" s="5">
        <v>2</v>
      </c>
      <c r="C61" s="5">
        <f t="shared" si="16"/>
        <v>429</v>
      </c>
      <c r="D61" s="5">
        <f t="shared" si="17"/>
        <v>487.5</v>
      </c>
      <c r="E61" s="13">
        <f t="shared" si="18"/>
        <v>585</v>
      </c>
      <c r="F61" s="12">
        <v>5</v>
      </c>
      <c r="G61" s="5">
        <v>2</v>
      </c>
      <c r="H61" s="5">
        <f t="shared" si="19"/>
        <v>486</v>
      </c>
      <c r="I61" s="5">
        <f t="shared" si="20"/>
        <v>562.5</v>
      </c>
      <c r="J61" s="13">
        <f t="shared" si="21"/>
        <v>675</v>
      </c>
      <c r="K61" s="13">
        <v>5</v>
      </c>
      <c r="L61" s="7">
        <v>2</v>
      </c>
      <c r="M61" s="5">
        <f t="shared" si="22"/>
        <v>561.6</v>
      </c>
      <c r="N61" s="5">
        <f t="shared" si="23"/>
        <v>650</v>
      </c>
      <c r="O61" s="13">
        <f t="shared" si="24"/>
        <v>780</v>
      </c>
    </row>
    <row r="62" spans="1:17" x14ac:dyDescent="0.2">
      <c r="A62" s="12">
        <v>6</v>
      </c>
      <c r="B62" s="5">
        <v>2</v>
      </c>
      <c r="C62" s="5">
        <f t="shared" si="16"/>
        <v>438.75</v>
      </c>
      <c r="D62" s="5">
        <f t="shared" si="17"/>
        <v>502.125</v>
      </c>
      <c r="E62" s="13">
        <f t="shared" si="18"/>
        <v>604.5</v>
      </c>
      <c r="F62" s="12">
        <v>6</v>
      </c>
      <c r="G62" s="5">
        <v>2</v>
      </c>
      <c r="H62" s="5">
        <f t="shared" si="19"/>
        <v>495</v>
      </c>
      <c r="I62" s="5">
        <f t="shared" si="20"/>
        <v>579.375</v>
      </c>
      <c r="J62" s="13">
        <f t="shared" si="21"/>
        <v>697.5</v>
      </c>
      <c r="K62" s="13">
        <v>6</v>
      </c>
      <c r="L62" s="7">
        <v>2</v>
      </c>
      <c r="M62" s="5">
        <f t="shared" si="22"/>
        <v>572</v>
      </c>
      <c r="N62" s="5">
        <f t="shared" si="23"/>
        <v>669.5</v>
      </c>
      <c r="O62" s="13">
        <f t="shared" si="24"/>
        <v>806</v>
      </c>
    </row>
    <row r="63" spans="1:17" x14ac:dyDescent="0.2">
      <c r="A63" s="12">
        <v>7</v>
      </c>
      <c r="B63" s="5">
        <v>2</v>
      </c>
      <c r="C63" s="5">
        <f t="shared" si="16"/>
        <v>448.5</v>
      </c>
      <c r="D63" s="5">
        <f t="shared" si="17"/>
        <v>516.75</v>
      </c>
      <c r="E63" s="13">
        <f>C57*(1+E54)</f>
        <v>624</v>
      </c>
      <c r="F63" s="12">
        <v>7</v>
      </c>
      <c r="G63" s="5">
        <v>2</v>
      </c>
      <c r="H63" s="5">
        <f t="shared" si="19"/>
        <v>504</v>
      </c>
      <c r="I63" s="5">
        <f t="shared" si="20"/>
        <v>596.25</v>
      </c>
      <c r="J63" s="13">
        <f>H57*(1+J54)</f>
        <v>720</v>
      </c>
      <c r="K63" s="13">
        <v>7</v>
      </c>
      <c r="L63" s="7">
        <v>2</v>
      </c>
      <c r="M63" s="5">
        <f t="shared" si="22"/>
        <v>582.4</v>
      </c>
      <c r="N63" s="5">
        <f t="shared" si="23"/>
        <v>689</v>
      </c>
      <c r="O63" s="13">
        <f>M57*(1+O54)</f>
        <v>832</v>
      </c>
    </row>
    <row r="64" spans="1:17" x14ac:dyDescent="0.2">
      <c r="A64" s="12">
        <v>8</v>
      </c>
      <c r="B64" s="5">
        <v>4</v>
      </c>
      <c r="C64" s="5">
        <f t="shared" si="16"/>
        <v>458.25</v>
      </c>
      <c r="D64" s="5">
        <f t="shared" si="17"/>
        <v>531.375</v>
      </c>
      <c r="E64" s="13"/>
      <c r="F64" s="12">
        <v>8</v>
      </c>
      <c r="G64" s="5">
        <v>4</v>
      </c>
      <c r="H64" s="5">
        <f t="shared" si="19"/>
        <v>513</v>
      </c>
      <c r="I64" s="5">
        <f t="shared" si="20"/>
        <v>613.125</v>
      </c>
      <c r="J64" s="13"/>
      <c r="K64" s="13">
        <v>8</v>
      </c>
      <c r="L64" s="7">
        <v>4</v>
      </c>
      <c r="M64" s="5">
        <f t="shared" si="22"/>
        <v>592.79999999999995</v>
      </c>
      <c r="N64" s="5">
        <f t="shared" si="23"/>
        <v>708.5</v>
      </c>
      <c r="O64" s="13"/>
    </row>
    <row r="65" spans="1:17" x14ac:dyDescent="0.2">
      <c r="A65" s="12">
        <v>9</v>
      </c>
      <c r="B65" s="5">
        <v>4</v>
      </c>
      <c r="C65" s="5">
        <f t="shared" si="16"/>
        <v>468</v>
      </c>
      <c r="D65" s="5">
        <f>C57*(1+D54)</f>
        <v>546</v>
      </c>
      <c r="E65" s="13"/>
      <c r="F65" s="12">
        <v>9</v>
      </c>
      <c r="G65" s="5">
        <v>4</v>
      </c>
      <c r="H65" s="5">
        <f t="shared" si="19"/>
        <v>522</v>
      </c>
      <c r="I65" s="5">
        <f>H57*(1+I54)</f>
        <v>630</v>
      </c>
      <c r="J65" s="13"/>
      <c r="K65" s="13">
        <v>9</v>
      </c>
      <c r="L65" s="7">
        <v>4</v>
      </c>
      <c r="M65" s="5">
        <f t="shared" si="22"/>
        <v>603.20000000000005</v>
      </c>
      <c r="N65" s="5">
        <f>M57*(1+N54)</f>
        <v>728</v>
      </c>
      <c r="O65" s="13"/>
    </row>
    <row r="66" spans="1:17" x14ac:dyDescent="0.2">
      <c r="A66" s="12">
        <v>10</v>
      </c>
      <c r="B66" s="5">
        <v>4</v>
      </c>
      <c r="C66" s="5">
        <f t="shared" si="16"/>
        <v>477.75</v>
      </c>
      <c r="D66" s="5"/>
      <c r="E66" s="13"/>
      <c r="F66" s="12">
        <v>10</v>
      </c>
      <c r="G66" s="5">
        <v>4</v>
      </c>
      <c r="H66" s="5">
        <f t="shared" si="19"/>
        <v>531</v>
      </c>
      <c r="I66" s="5"/>
      <c r="J66" s="13"/>
      <c r="K66" s="13">
        <v>10</v>
      </c>
      <c r="L66" s="7">
        <v>4</v>
      </c>
      <c r="M66" s="5">
        <f t="shared" si="22"/>
        <v>613.6</v>
      </c>
      <c r="N66" s="5"/>
      <c r="O66" s="13"/>
    </row>
    <row r="67" spans="1:17" ht="15.75" thickBot="1" x14ac:dyDescent="0.25">
      <c r="A67" s="14">
        <v>11</v>
      </c>
      <c r="B67" s="15">
        <v>4</v>
      </c>
      <c r="C67" s="15">
        <f>C57*(1+C54)</f>
        <v>487.5</v>
      </c>
      <c r="D67" s="15"/>
      <c r="E67" s="16"/>
      <c r="F67" s="14">
        <v>11</v>
      </c>
      <c r="G67" s="15">
        <v>4</v>
      </c>
      <c r="H67" s="15">
        <f>H57*(1+H54)</f>
        <v>540</v>
      </c>
      <c r="I67" s="15"/>
      <c r="J67" s="16"/>
      <c r="K67" s="16">
        <v>11</v>
      </c>
      <c r="L67" s="20">
        <v>4</v>
      </c>
      <c r="M67" s="15">
        <f>M57*(1+M54)</f>
        <v>624</v>
      </c>
      <c r="N67" s="15"/>
      <c r="O67" s="16"/>
    </row>
    <row r="69" spans="1:17" x14ac:dyDescent="0.2">
      <c r="B69" s="2" t="s">
        <v>9</v>
      </c>
    </row>
    <row r="70" spans="1:17" x14ac:dyDescent="0.2">
      <c r="B70" s="21" t="s">
        <v>10</v>
      </c>
      <c r="C70" s="23">
        <v>0</v>
      </c>
      <c r="D70" s="23">
        <v>0.1</v>
      </c>
      <c r="E70" s="23">
        <v>0.3</v>
      </c>
      <c r="F70" s="23"/>
      <c r="G70" s="23"/>
      <c r="H70" s="23">
        <v>0</v>
      </c>
      <c r="I70" s="23">
        <v>0.1</v>
      </c>
      <c r="J70" s="23">
        <v>0.3</v>
      </c>
      <c r="K70" s="23"/>
      <c r="L70" s="23"/>
      <c r="M70" s="23">
        <v>0</v>
      </c>
      <c r="N70" s="23">
        <v>0.1</v>
      </c>
      <c r="O70" s="23">
        <v>0.3</v>
      </c>
    </row>
    <row r="71" spans="1:17" ht="15.75" thickBot="1" x14ac:dyDescent="0.25">
      <c r="C71" s="23">
        <v>0.2</v>
      </c>
      <c r="D71" s="23">
        <v>0.4</v>
      </c>
      <c r="E71" s="23">
        <v>0.6</v>
      </c>
      <c r="F71" s="23"/>
      <c r="G71" s="23"/>
      <c r="H71" s="23">
        <v>0.2</v>
      </c>
      <c r="I71" s="23">
        <v>0.4</v>
      </c>
      <c r="J71" s="23">
        <v>0.6</v>
      </c>
      <c r="K71" s="23"/>
      <c r="L71" s="23"/>
      <c r="M71" s="23">
        <v>0.2</v>
      </c>
      <c r="N71" s="23">
        <v>0.4</v>
      </c>
      <c r="O71" s="23">
        <v>0.6</v>
      </c>
    </row>
    <row r="72" spans="1:17" x14ac:dyDescent="0.2">
      <c r="A72" s="49" t="s">
        <v>0</v>
      </c>
      <c r="B72" s="51" t="s">
        <v>1</v>
      </c>
      <c r="C72" s="8" t="s">
        <v>2</v>
      </c>
      <c r="D72" s="8" t="s">
        <v>3</v>
      </c>
      <c r="E72" s="18" t="s">
        <v>4</v>
      </c>
      <c r="F72" s="17" t="s">
        <v>0</v>
      </c>
      <c r="G72" s="51" t="s">
        <v>1</v>
      </c>
      <c r="H72" s="8" t="s">
        <v>2</v>
      </c>
      <c r="I72" s="8" t="s">
        <v>3</v>
      </c>
      <c r="J72" s="8" t="s">
        <v>4</v>
      </c>
      <c r="K72" s="9" t="s">
        <v>0</v>
      </c>
      <c r="L72" s="53" t="s">
        <v>1</v>
      </c>
      <c r="M72" s="8" t="s">
        <v>2</v>
      </c>
      <c r="N72" s="8" t="s">
        <v>3</v>
      </c>
      <c r="O72" s="9" t="s">
        <v>4</v>
      </c>
      <c r="Q72" s="38">
        <v>10610539</v>
      </c>
    </row>
    <row r="73" spans="1:17" x14ac:dyDescent="0.2">
      <c r="A73" s="50"/>
      <c r="B73" s="52"/>
      <c r="C73" s="4"/>
      <c r="D73" s="4"/>
      <c r="E73" s="6"/>
      <c r="F73" s="10"/>
      <c r="G73" s="52"/>
      <c r="H73" s="4"/>
      <c r="I73" s="4"/>
      <c r="J73" s="4"/>
      <c r="K73" s="11"/>
      <c r="L73" s="54"/>
      <c r="M73" s="4"/>
      <c r="N73" s="4"/>
      <c r="O73" s="19"/>
      <c r="Q73" s="38" t="s">
        <v>16</v>
      </c>
    </row>
    <row r="74" spans="1:17" x14ac:dyDescent="0.2">
      <c r="A74" s="12">
        <v>1</v>
      </c>
      <c r="B74" s="5">
        <v>2</v>
      </c>
      <c r="C74" s="24">
        <v>600</v>
      </c>
      <c r="D74" s="5">
        <f>C74*(1+D70)</f>
        <v>660</v>
      </c>
      <c r="E74" s="13">
        <f>C74*(1+E70)</f>
        <v>780</v>
      </c>
      <c r="F74" s="12">
        <v>1</v>
      </c>
      <c r="G74" s="5">
        <v>2</v>
      </c>
      <c r="H74" s="24">
        <v>700</v>
      </c>
      <c r="I74" s="5">
        <f>H74*(1+I70)</f>
        <v>770.00000000000011</v>
      </c>
      <c r="J74" s="13">
        <f>H74*(1+J70)</f>
        <v>910</v>
      </c>
      <c r="K74" s="13">
        <v>1</v>
      </c>
      <c r="L74" s="7">
        <v>2</v>
      </c>
      <c r="M74" s="24">
        <v>800</v>
      </c>
      <c r="N74" s="5">
        <f>M74*(1+N70)</f>
        <v>880.00000000000011</v>
      </c>
      <c r="O74" s="13">
        <f>M74*(1+O70)</f>
        <v>1040</v>
      </c>
      <c r="Q74" s="38">
        <f>AVERAGE(C74:E84,H74:J84,M74:O84)</f>
        <v>868.51851851851848</v>
      </c>
    </row>
    <row r="75" spans="1:17" x14ac:dyDescent="0.2">
      <c r="A75" s="12">
        <v>2</v>
      </c>
      <c r="B75" s="5">
        <v>2</v>
      </c>
      <c r="C75" s="5">
        <f>C$74+(C$84-C$74)*$K74/10</f>
        <v>612</v>
      </c>
      <c r="D75" s="5">
        <f>D$74+(D$82-D$74)*$K74/8</f>
        <v>682.5</v>
      </c>
      <c r="E75" s="13">
        <f>E$74+(E$80-E$74)*$K74/6</f>
        <v>810</v>
      </c>
      <c r="F75" s="12">
        <v>2</v>
      </c>
      <c r="G75" s="5">
        <v>2</v>
      </c>
      <c r="H75" s="5">
        <f>H$74+(H$84-H$74)*$K74/10</f>
        <v>714</v>
      </c>
      <c r="I75" s="5">
        <f>I$74+(I$82-I$74)*$K74/8</f>
        <v>796.25000000000011</v>
      </c>
      <c r="J75" s="13">
        <f>J$74+(J$80-J$74)*$K74/6</f>
        <v>945</v>
      </c>
      <c r="K75" s="13">
        <v>2</v>
      </c>
      <c r="L75" s="7">
        <v>2</v>
      </c>
      <c r="M75" s="5">
        <f>M$74+(M$84-M$74)*$K74/10</f>
        <v>816</v>
      </c>
      <c r="N75" s="5">
        <f>N$74+(N$82-N$74)*$K74/8</f>
        <v>910.00000000000011</v>
      </c>
      <c r="O75" s="13">
        <f>O$74+(O$80-O$74)*$K74/6</f>
        <v>1080</v>
      </c>
    </row>
    <row r="76" spans="1:17" x14ac:dyDescent="0.2">
      <c r="A76" s="12">
        <v>3</v>
      </c>
      <c r="B76" s="5">
        <v>2</v>
      </c>
      <c r="C76" s="5">
        <f t="shared" ref="C76:C83" si="25">C$74+(C$84-C$74)*$K75/10</f>
        <v>624</v>
      </c>
      <c r="D76" s="5">
        <f t="shared" ref="D76:D81" si="26">D$74+(D$82-D$74)*$K75/8</f>
        <v>705</v>
      </c>
      <c r="E76" s="13">
        <f t="shared" ref="E76:E79" si="27">E$74+(E$80-E$74)*$K75/6</f>
        <v>840</v>
      </c>
      <c r="F76" s="12">
        <v>3</v>
      </c>
      <c r="G76" s="5">
        <v>2</v>
      </c>
      <c r="H76" s="5">
        <f t="shared" ref="H76:H83" si="28">H$74+(H$84-H$74)*$K75/10</f>
        <v>728</v>
      </c>
      <c r="I76" s="5">
        <f t="shared" ref="I76:I81" si="29">I$74+(I$82-I$74)*$K75/8</f>
        <v>822.5</v>
      </c>
      <c r="J76" s="13">
        <f t="shared" ref="J76:J79" si="30">J$74+(J$80-J$74)*$K75/6</f>
        <v>980</v>
      </c>
      <c r="K76" s="13">
        <v>3</v>
      </c>
      <c r="L76" s="7">
        <v>2</v>
      </c>
      <c r="M76" s="5">
        <f t="shared" ref="M76:M83" si="31">M$74+(M$84-M$74)*$K75/10</f>
        <v>832</v>
      </c>
      <c r="N76" s="5">
        <f t="shared" ref="N76:N81" si="32">N$74+(N$82-N$74)*$K75/8</f>
        <v>940.00000000000011</v>
      </c>
      <c r="O76" s="13">
        <f t="shared" ref="O76:O79" si="33">O$74+(O$80-O$74)*$K75/6</f>
        <v>1120</v>
      </c>
    </row>
    <row r="77" spans="1:17" x14ac:dyDescent="0.2">
      <c r="A77" s="12">
        <v>4</v>
      </c>
      <c r="B77" s="5">
        <v>2</v>
      </c>
      <c r="C77" s="5">
        <f t="shared" si="25"/>
        <v>636</v>
      </c>
      <c r="D77" s="5">
        <f t="shared" si="26"/>
        <v>727.5</v>
      </c>
      <c r="E77" s="13">
        <f t="shared" si="27"/>
        <v>870</v>
      </c>
      <c r="F77" s="12">
        <v>4</v>
      </c>
      <c r="G77" s="5">
        <v>2</v>
      </c>
      <c r="H77" s="5">
        <f t="shared" si="28"/>
        <v>742</v>
      </c>
      <c r="I77" s="5">
        <f t="shared" si="29"/>
        <v>848.75</v>
      </c>
      <c r="J77" s="13">
        <f t="shared" si="30"/>
        <v>1015</v>
      </c>
      <c r="K77" s="13">
        <v>4</v>
      </c>
      <c r="L77" s="7">
        <v>2</v>
      </c>
      <c r="M77" s="5">
        <f t="shared" si="31"/>
        <v>848</v>
      </c>
      <c r="N77" s="5">
        <f t="shared" si="32"/>
        <v>970.00000000000011</v>
      </c>
      <c r="O77" s="13">
        <f t="shared" si="33"/>
        <v>1160</v>
      </c>
    </row>
    <row r="78" spans="1:17" x14ac:dyDescent="0.2">
      <c r="A78" s="12">
        <v>5</v>
      </c>
      <c r="B78" s="5">
        <v>2</v>
      </c>
      <c r="C78" s="5">
        <f t="shared" si="25"/>
        <v>648</v>
      </c>
      <c r="D78" s="5">
        <f t="shared" si="26"/>
        <v>750</v>
      </c>
      <c r="E78" s="13">
        <f t="shared" si="27"/>
        <v>900</v>
      </c>
      <c r="F78" s="12">
        <v>5</v>
      </c>
      <c r="G78" s="5">
        <v>2</v>
      </c>
      <c r="H78" s="5">
        <f t="shared" si="28"/>
        <v>756</v>
      </c>
      <c r="I78" s="5">
        <f t="shared" si="29"/>
        <v>875</v>
      </c>
      <c r="J78" s="13">
        <f t="shared" si="30"/>
        <v>1050</v>
      </c>
      <c r="K78" s="13">
        <v>5</v>
      </c>
      <c r="L78" s="7">
        <v>2</v>
      </c>
      <c r="M78" s="5">
        <f t="shared" si="31"/>
        <v>864</v>
      </c>
      <c r="N78" s="5">
        <f t="shared" si="32"/>
        <v>1000</v>
      </c>
      <c r="O78" s="13">
        <f t="shared" si="33"/>
        <v>1200</v>
      </c>
    </row>
    <row r="79" spans="1:17" x14ac:dyDescent="0.2">
      <c r="A79" s="12">
        <v>6</v>
      </c>
      <c r="B79" s="5">
        <v>2</v>
      </c>
      <c r="C79" s="5">
        <f t="shared" si="25"/>
        <v>660</v>
      </c>
      <c r="D79" s="5">
        <f t="shared" si="26"/>
        <v>772.5</v>
      </c>
      <c r="E79" s="13">
        <f t="shared" si="27"/>
        <v>930</v>
      </c>
      <c r="F79" s="12">
        <v>6</v>
      </c>
      <c r="G79" s="5">
        <v>2</v>
      </c>
      <c r="H79" s="5">
        <f t="shared" si="28"/>
        <v>770</v>
      </c>
      <c r="I79" s="5">
        <f t="shared" si="29"/>
        <v>901.25</v>
      </c>
      <c r="J79" s="13">
        <f t="shared" si="30"/>
        <v>1085</v>
      </c>
      <c r="K79" s="13">
        <v>6</v>
      </c>
      <c r="L79" s="7">
        <v>2</v>
      </c>
      <c r="M79" s="5">
        <f t="shared" si="31"/>
        <v>880</v>
      </c>
      <c r="N79" s="5">
        <f t="shared" si="32"/>
        <v>1030</v>
      </c>
      <c r="O79" s="13">
        <f t="shared" si="33"/>
        <v>1240</v>
      </c>
    </row>
    <row r="80" spans="1:17" x14ac:dyDescent="0.2">
      <c r="A80" s="12">
        <v>7</v>
      </c>
      <c r="B80" s="5">
        <v>2</v>
      </c>
      <c r="C80" s="5">
        <f t="shared" si="25"/>
        <v>672</v>
      </c>
      <c r="D80" s="5">
        <f t="shared" si="26"/>
        <v>795</v>
      </c>
      <c r="E80" s="13">
        <f>C74*(1+E71)</f>
        <v>960</v>
      </c>
      <c r="F80" s="12">
        <v>7</v>
      </c>
      <c r="G80" s="5">
        <v>2</v>
      </c>
      <c r="H80" s="5">
        <f t="shared" si="28"/>
        <v>784</v>
      </c>
      <c r="I80" s="5">
        <f t="shared" si="29"/>
        <v>927.5</v>
      </c>
      <c r="J80" s="13">
        <f>H74*(1+J71)</f>
        <v>1120</v>
      </c>
      <c r="K80" s="13">
        <v>7</v>
      </c>
      <c r="L80" s="7">
        <v>2</v>
      </c>
      <c r="M80" s="5">
        <f t="shared" si="31"/>
        <v>896</v>
      </c>
      <c r="N80" s="5">
        <f t="shared" si="32"/>
        <v>1060</v>
      </c>
      <c r="O80" s="13">
        <f>M74*(1+O71)</f>
        <v>1280</v>
      </c>
    </row>
    <row r="81" spans="1:15" x14ac:dyDescent="0.2">
      <c r="A81" s="12">
        <v>8</v>
      </c>
      <c r="B81" s="5">
        <v>4</v>
      </c>
      <c r="C81" s="5">
        <f t="shared" si="25"/>
        <v>684</v>
      </c>
      <c r="D81" s="5">
        <f t="shared" si="26"/>
        <v>817.5</v>
      </c>
      <c r="E81" s="13"/>
      <c r="F81" s="12">
        <v>8</v>
      </c>
      <c r="G81" s="5">
        <v>4</v>
      </c>
      <c r="H81" s="5">
        <f t="shared" si="28"/>
        <v>798</v>
      </c>
      <c r="I81" s="5">
        <f t="shared" si="29"/>
        <v>953.74999999999989</v>
      </c>
      <c r="J81" s="13"/>
      <c r="K81" s="13">
        <v>8</v>
      </c>
      <c r="L81" s="7">
        <v>4</v>
      </c>
      <c r="M81" s="5">
        <f t="shared" si="31"/>
        <v>912</v>
      </c>
      <c r="N81" s="5">
        <f t="shared" si="32"/>
        <v>1090</v>
      </c>
      <c r="O81" s="13"/>
    </row>
    <row r="82" spans="1:15" x14ac:dyDescent="0.2">
      <c r="A82" s="12">
        <v>9</v>
      </c>
      <c r="B82" s="5">
        <v>4</v>
      </c>
      <c r="C82" s="5">
        <f t="shared" si="25"/>
        <v>696</v>
      </c>
      <c r="D82" s="5">
        <f>C74*(1+D71)</f>
        <v>840</v>
      </c>
      <c r="E82" s="13"/>
      <c r="F82" s="12">
        <v>9</v>
      </c>
      <c r="G82" s="5">
        <v>4</v>
      </c>
      <c r="H82" s="5">
        <f t="shared" si="28"/>
        <v>812</v>
      </c>
      <c r="I82" s="5">
        <f>H74*(1+I71)</f>
        <v>979.99999999999989</v>
      </c>
      <c r="J82" s="13"/>
      <c r="K82" s="13">
        <v>9</v>
      </c>
      <c r="L82" s="7">
        <v>4</v>
      </c>
      <c r="M82" s="5">
        <f t="shared" si="31"/>
        <v>928</v>
      </c>
      <c r="N82" s="5">
        <f>M74*(1+N71)</f>
        <v>1120</v>
      </c>
      <c r="O82" s="13"/>
    </row>
    <row r="83" spans="1:15" x14ac:dyDescent="0.2">
      <c r="A83" s="12">
        <v>10</v>
      </c>
      <c r="B83" s="5">
        <v>4</v>
      </c>
      <c r="C83" s="5">
        <f t="shared" si="25"/>
        <v>708</v>
      </c>
      <c r="D83" s="5"/>
      <c r="E83" s="13"/>
      <c r="F83" s="12">
        <v>10</v>
      </c>
      <c r="G83" s="5">
        <v>4</v>
      </c>
      <c r="H83" s="5">
        <f t="shared" si="28"/>
        <v>826</v>
      </c>
      <c r="I83" s="5"/>
      <c r="J83" s="13"/>
      <c r="K83" s="13">
        <v>10</v>
      </c>
      <c r="L83" s="7">
        <v>4</v>
      </c>
      <c r="M83" s="5">
        <f t="shared" si="31"/>
        <v>944</v>
      </c>
      <c r="N83" s="5"/>
      <c r="O83" s="13"/>
    </row>
    <row r="84" spans="1:15" ht="15.75" thickBot="1" x14ac:dyDescent="0.25">
      <c r="A84" s="14">
        <v>11</v>
      </c>
      <c r="B84" s="15">
        <v>4</v>
      </c>
      <c r="C84" s="15">
        <f>C74*(1+C71)</f>
        <v>720</v>
      </c>
      <c r="D84" s="15"/>
      <c r="E84" s="16"/>
      <c r="F84" s="14">
        <v>11</v>
      </c>
      <c r="G84" s="15">
        <v>4</v>
      </c>
      <c r="H84" s="15">
        <f>H74*(1+H71)</f>
        <v>840</v>
      </c>
      <c r="I84" s="15"/>
      <c r="J84" s="16"/>
      <c r="K84" s="16">
        <v>11</v>
      </c>
      <c r="L84" s="20">
        <v>4</v>
      </c>
      <c r="M84" s="15">
        <f>M74*(1+M71)</f>
        <v>960</v>
      </c>
      <c r="N84" s="15"/>
      <c r="O84" s="16"/>
    </row>
    <row r="89" spans="1:15" x14ac:dyDescent="0.2">
      <c r="C89" s="2" t="s">
        <v>11</v>
      </c>
      <c r="D89" s="2" t="s">
        <v>12</v>
      </c>
      <c r="E89" s="2" t="s">
        <v>13</v>
      </c>
      <c r="F89" s="2" t="s">
        <v>14</v>
      </c>
      <c r="G89" s="2" t="s">
        <v>15</v>
      </c>
    </row>
    <row r="90" spans="1:15" x14ac:dyDescent="0.2">
      <c r="B90" s="27">
        <v>1</v>
      </c>
      <c r="C90" s="28">
        <v>60455</v>
      </c>
      <c r="D90" s="28">
        <v>354873</v>
      </c>
      <c r="E90" s="28">
        <v>2820153</v>
      </c>
      <c r="F90" s="28">
        <v>6218977</v>
      </c>
      <c r="G90" s="28">
        <v>989159</v>
      </c>
      <c r="H90" s="27"/>
    </row>
    <row r="91" spans="1:15" x14ac:dyDescent="0.2">
      <c r="B91" s="27">
        <v>2</v>
      </c>
      <c r="C91" s="28">
        <v>52871.15</v>
      </c>
      <c r="D91" s="28">
        <v>439608</v>
      </c>
      <c r="E91" s="28">
        <v>1346221.01</v>
      </c>
      <c r="F91" s="28">
        <v>4422480</v>
      </c>
      <c r="G91" s="28">
        <v>490139</v>
      </c>
      <c r="H91" s="27"/>
    </row>
    <row r="92" spans="1:15" x14ac:dyDescent="0.2">
      <c r="B92" s="27">
        <v>3</v>
      </c>
      <c r="C92" s="28">
        <v>385523</v>
      </c>
      <c r="D92" s="28">
        <v>731393</v>
      </c>
      <c r="E92" s="28">
        <v>1571302</v>
      </c>
      <c r="F92" s="28">
        <v>7138491</v>
      </c>
      <c r="G92" s="28">
        <v>511906</v>
      </c>
      <c r="H92" s="27"/>
    </row>
    <row r="93" spans="1:15" x14ac:dyDescent="0.2">
      <c r="B93" s="27">
        <v>4</v>
      </c>
      <c r="C93" s="28">
        <v>305000</v>
      </c>
      <c r="D93" s="28">
        <v>912000</v>
      </c>
      <c r="E93" s="28">
        <v>1044</v>
      </c>
      <c r="F93" s="28">
        <v>5739000</v>
      </c>
      <c r="G93" s="28">
        <v>568000</v>
      </c>
      <c r="H93" s="27"/>
    </row>
    <row r="94" spans="1:15" x14ac:dyDescent="0.2">
      <c r="B94" s="27">
        <v>5</v>
      </c>
      <c r="C94" s="28">
        <v>136000</v>
      </c>
      <c r="D94" s="28">
        <v>351000</v>
      </c>
      <c r="E94" s="28">
        <v>934000</v>
      </c>
      <c r="F94" s="28">
        <v>2197000</v>
      </c>
      <c r="G94" s="28">
        <v>612000</v>
      </c>
      <c r="H94" s="27"/>
    </row>
    <row r="95" spans="1:15" x14ac:dyDescent="0.2">
      <c r="B95" s="27">
        <v>6</v>
      </c>
      <c r="C95" s="28">
        <v>18400</v>
      </c>
      <c r="D95" s="28">
        <v>66000</v>
      </c>
      <c r="E95" s="28">
        <v>1023000</v>
      </c>
      <c r="F95" s="28">
        <v>2222000</v>
      </c>
      <c r="G95" s="28">
        <v>452000</v>
      </c>
      <c r="H95" s="27"/>
    </row>
    <row r="96" spans="1:15" x14ac:dyDescent="0.2">
      <c r="B96" s="27">
        <v>7</v>
      </c>
      <c r="C96" s="28">
        <v>102996</v>
      </c>
      <c r="D96" s="28">
        <v>397410</v>
      </c>
      <c r="E96" s="28">
        <v>785895</v>
      </c>
      <c r="F96" s="28">
        <v>2707348</v>
      </c>
      <c r="G96" s="28">
        <v>455779</v>
      </c>
      <c r="H96" s="27"/>
    </row>
    <row r="97" spans="2:8" x14ac:dyDescent="0.2">
      <c r="B97" s="27">
        <v>8</v>
      </c>
      <c r="C97" s="28">
        <v>354635</v>
      </c>
      <c r="D97" s="28">
        <v>1760089</v>
      </c>
      <c r="E97" s="28">
        <v>2113022</v>
      </c>
      <c r="F97" s="28">
        <v>10613388</v>
      </c>
      <c r="G97" s="28">
        <v>766010</v>
      </c>
      <c r="H97" s="27"/>
    </row>
    <row r="98" spans="2:8" x14ac:dyDescent="0.2">
      <c r="B98" s="27">
        <v>9</v>
      </c>
      <c r="C98" s="28">
        <v>557000</v>
      </c>
      <c r="D98" s="28">
        <v>977000</v>
      </c>
      <c r="E98" s="28">
        <v>2762000</v>
      </c>
      <c r="F98" s="28">
        <v>9666</v>
      </c>
      <c r="G98" s="28">
        <v>1844000</v>
      </c>
      <c r="H98" s="27"/>
    </row>
    <row r="99" spans="2:8" x14ac:dyDescent="0.2">
      <c r="B99" s="27">
        <v>10</v>
      </c>
      <c r="C99" s="28">
        <v>493711</v>
      </c>
      <c r="D99" s="28">
        <v>832128.51</v>
      </c>
      <c r="E99" s="28">
        <v>1691386</v>
      </c>
      <c r="F99" s="28">
        <v>6272463</v>
      </c>
      <c r="G99" s="28">
        <v>2099398</v>
      </c>
      <c r="H99" s="27"/>
    </row>
    <row r="100" spans="2:8" x14ac:dyDescent="0.2">
      <c r="B100" s="27">
        <v>11</v>
      </c>
      <c r="C100" s="28">
        <v>788600</v>
      </c>
      <c r="D100" s="28">
        <v>1679690</v>
      </c>
      <c r="E100" s="28">
        <v>2917953</v>
      </c>
      <c r="F100" s="28">
        <v>12359925</v>
      </c>
      <c r="G100" s="28">
        <v>1363519</v>
      </c>
      <c r="H100" s="27"/>
    </row>
    <row r="101" spans="2:8" x14ac:dyDescent="0.2">
      <c r="B101" s="27">
        <v>12</v>
      </c>
      <c r="C101" s="28">
        <v>494356</v>
      </c>
      <c r="D101" s="28">
        <v>443969</v>
      </c>
      <c r="E101" s="28">
        <v>450638</v>
      </c>
      <c r="F101" s="28">
        <v>3103530</v>
      </c>
      <c r="G101" s="28">
        <v>458629</v>
      </c>
      <c r="H101" s="27"/>
    </row>
    <row r="102" spans="2:8" x14ac:dyDescent="0.2">
      <c r="B102" s="27"/>
      <c r="C102" s="37">
        <f>SUM(C90:C101)</f>
        <v>3749547.15</v>
      </c>
      <c r="D102" s="37">
        <f t="shared" ref="D102:G102" si="34">SUM(D90:D101)</f>
        <v>8945160.5099999998</v>
      </c>
      <c r="E102" s="37">
        <f t="shared" si="34"/>
        <v>18416614.009999998</v>
      </c>
      <c r="F102" s="37">
        <f t="shared" si="34"/>
        <v>63004268</v>
      </c>
      <c r="G102" s="37">
        <f t="shared" si="34"/>
        <v>10610539</v>
      </c>
      <c r="H102" s="28">
        <f>SUM(C102:G102)</f>
        <v>104726128.67</v>
      </c>
    </row>
    <row r="103" spans="2:8" x14ac:dyDescent="0.2">
      <c r="C103" s="29"/>
      <c r="D103" s="29"/>
      <c r="E103" s="29"/>
      <c r="F103" s="29"/>
      <c r="G103" s="29"/>
    </row>
  </sheetData>
  <mergeCells count="20">
    <mergeCell ref="A72:A73"/>
    <mergeCell ref="B72:B73"/>
    <mergeCell ref="G72:G73"/>
    <mergeCell ref="L72:L73"/>
    <mergeCell ref="A38:A39"/>
    <mergeCell ref="B38:B39"/>
    <mergeCell ref="G38:G39"/>
    <mergeCell ref="L38:L39"/>
    <mergeCell ref="A55:A56"/>
    <mergeCell ref="B55:B56"/>
    <mergeCell ref="G55:G56"/>
    <mergeCell ref="L55:L56"/>
    <mergeCell ref="A4:A5"/>
    <mergeCell ref="B4:B5"/>
    <mergeCell ref="G4:G5"/>
    <mergeCell ref="L4:L5"/>
    <mergeCell ref="A21:A22"/>
    <mergeCell ref="B21:B22"/>
    <mergeCell ref="G21:G22"/>
    <mergeCell ref="L21: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Proposition SNCA-CGT</vt:lpstr>
      <vt:lpstr>Grille originale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CB</dc:creator>
  <cp:lastModifiedBy>Sylvain CHALLAN BELVAL</cp:lastModifiedBy>
  <dcterms:created xsi:type="dcterms:W3CDTF">2022-10-14T06:51:16Z</dcterms:created>
  <dcterms:modified xsi:type="dcterms:W3CDTF">2023-02-13T13:00:48Z</dcterms:modified>
</cp:coreProperties>
</file>